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/>
  <mc:AlternateContent xmlns:mc="http://schemas.openxmlformats.org/markup-compatibility/2006">
    <mc:Choice Requires="x15">
      <x15ac:absPath xmlns:x15ac="http://schemas.microsoft.com/office/spreadsheetml/2010/11/ac" url="/Users/daankik/Library/CloudStorage/Dropbox/De Accu Koning/Verkoop/Dealer handboek/2025/Dealer Handbook/"/>
    </mc:Choice>
  </mc:AlternateContent>
  <xr:revisionPtr revIDLastSave="0" documentId="13_ncr:1_{98688175-21D6-6746-A9FF-7E19A58AF029}" xr6:coauthVersionLast="47" xr6:coauthVersionMax="47" xr10:uidLastSave="{00000000-0000-0000-0000-000000000000}"/>
  <bookViews>
    <workbookView xWindow="-24080" yWindow="500" windowWidth="24080" windowHeight="18600" xr2:uid="{00000000-000D-0000-FFFF-FFFF00000000}"/>
  </bookViews>
  <sheets>
    <sheet name="Fishfinder tool" sheetId="1" r:id="rId1"/>
    <sheet name="Other" sheetId="2" r:id="rId2"/>
    <sheet name="Tool-data" sheetId="5" state="hidden" r:id="rId3"/>
  </sheets>
  <definedNames>
    <definedName name="Reversed_and_Sorted_Voltage_to_State_of_Charge_Table" localSheetId="2">'Tool-data'!$X$2:$Y$13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9" roundtripDataChecksum="bTrtJNNBzkg9274Gs0Id6MW47vLRYLkDxhwZdceATVg="/>
    </ext>
  </extLst>
</workbook>
</file>

<file path=xl/calcChain.xml><?xml version="1.0" encoding="utf-8"?>
<calcChain xmlns="http://schemas.openxmlformats.org/spreadsheetml/2006/main">
  <c r="F24" i="5" l="1"/>
  <c r="F23" i="5"/>
  <c r="F22" i="5"/>
  <c r="F21" i="5"/>
  <c r="AQ50" i="1" a="1"/>
  <c r="AQ50" i="1" s="1"/>
  <c r="G40" i="1" a="1"/>
  <c r="G40" i="1" s="1"/>
  <c r="O5" i="5"/>
  <c r="O6" i="5"/>
  <c r="O7" i="5"/>
  <c r="O8" i="5"/>
  <c r="O9" i="5"/>
  <c r="O10" i="5"/>
  <c r="O11" i="5"/>
  <c r="O12" i="5"/>
  <c r="O13" i="5"/>
  <c r="O14" i="5"/>
  <c r="O15" i="5"/>
  <c r="O16" i="5"/>
  <c r="O17" i="5"/>
  <c r="O18" i="5"/>
  <c r="O19" i="5"/>
  <c r="O20" i="5"/>
  <c r="O21" i="5"/>
  <c r="O22" i="5"/>
  <c r="O23" i="5"/>
  <c r="O24" i="5"/>
  <c r="O25" i="5"/>
  <c r="O26" i="5"/>
  <c r="O27" i="5"/>
  <c r="O28" i="5"/>
  <c r="O29" i="5"/>
  <c r="O30" i="5"/>
  <c r="O31" i="5"/>
  <c r="O32" i="5"/>
  <c r="O33" i="5"/>
  <c r="O34" i="5"/>
  <c r="O35" i="5"/>
  <c r="O36" i="5"/>
  <c r="O37" i="5"/>
  <c r="O38" i="5"/>
  <c r="O39" i="5"/>
  <c r="O40" i="5"/>
  <c r="O41" i="5"/>
  <c r="O42" i="5"/>
  <c r="O43" i="5"/>
  <c r="O44" i="5"/>
  <c r="O45" i="5"/>
  <c r="O46" i="5"/>
  <c r="O47" i="5"/>
  <c r="O48" i="5"/>
  <c r="O49" i="5"/>
  <c r="O50" i="5"/>
  <c r="O51" i="5"/>
  <c r="O52" i="5"/>
  <c r="O53" i="5"/>
  <c r="O54" i="5"/>
  <c r="O55" i="5"/>
  <c r="O56" i="5"/>
  <c r="O57" i="5"/>
  <c r="O58" i="5"/>
  <c r="O59" i="5"/>
  <c r="O60" i="5"/>
  <c r="O61" i="5"/>
  <c r="O62" i="5"/>
  <c r="O63" i="5"/>
  <c r="O64" i="5"/>
  <c r="O65" i="5"/>
  <c r="O66" i="5"/>
  <c r="O67" i="5"/>
  <c r="O68" i="5"/>
  <c r="O69" i="5"/>
  <c r="O70" i="5"/>
  <c r="O71" i="5"/>
  <c r="O72" i="5"/>
  <c r="O73" i="5"/>
  <c r="O74" i="5"/>
  <c r="O75" i="5"/>
  <c r="O76" i="5"/>
  <c r="O77" i="5"/>
  <c r="O78" i="5"/>
  <c r="O79" i="5"/>
  <c r="O80" i="5"/>
  <c r="O81" i="5"/>
  <c r="O82" i="5"/>
  <c r="O83" i="5"/>
  <c r="O84" i="5"/>
  <c r="O85" i="5"/>
  <c r="O86" i="5"/>
  <c r="O87" i="5"/>
  <c r="O88" i="5"/>
  <c r="O89" i="5"/>
  <c r="O90" i="5"/>
  <c r="O91" i="5"/>
  <c r="O92" i="5"/>
  <c r="O93" i="5"/>
  <c r="O94" i="5"/>
  <c r="O95" i="5"/>
  <c r="O96" i="5"/>
  <c r="O97" i="5"/>
  <c r="O98" i="5"/>
  <c r="O99" i="5"/>
  <c r="O100" i="5"/>
  <c r="O101" i="5"/>
  <c r="O102" i="5"/>
  <c r="O103" i="5"/>
  <c r="O104" i="5"/>
  <c r="O105" i="5"/>
  <c r="O106" i="5"/>
  <c r="O107" i="5"/>
  <c r="O108" i="5"/>
  <c r="O109" i="5"/>
  <c r="O110" i="5"/>
  <c r="O111" i="5"/>
  <c r="O112" i="5"/>
  <c r="O113" i="5"/>
  <c r="O114" i="5"/>
  <c r="O115" i="5"/>
  <c r="O116" i="5"/>
  <c r="O117" i="5"/>
  <c r="O118" i="5"/>
  <c r="O119" i="5"/>
  <c r="O120" i="5"/>
  <c r="O121" i="5"/>
  <c r="O122" i="5"/>
  <c r="O123" i="5"/>
  <c r="O124" i="5"/>
  <c r="O125" i="5"/>
  <c r="O126" i="5"/>
  <c r="O127" i="5"/>
  <c r="O128" i="5"/>
  <c r="O129" i="5"/>
  <c r="O130" i="5"/>
  <c r="O131" i="5"/>
  <c r="O132" i="5"/>
  <c r="O133" i="5"/>
  <c r="O134" i="5"/>
  <c r="O135" i="5"/>
  <c r="O136" i="5"/>
  <c r="O137" i="5"/>
  <c r="O138" i="5"/>
  <c r="O139" i="5"/>
  <c r="O140" i="5"/>
  <c r="O141" i="5"/>
  <c r="O142" i="5"/>
  <c r="O143" i="5"/>
  <c r="O144" i="5"/>
  <c r="O145" i="5"/>
  <c r="O146" i="5"/>
  <c r="O147" i="5"/>
  <c r="O148" i="5"/>
  <c r="O149" i="5"/>
  <c r="O150" i="5"/>
  <c r="O151" i="5"/>
  <c r="O152" i="5"/>
  <c r="O153" i="5"/>
  <c r="O154" i="5"/>
  <c r="O155" i="5"/>
  <c r="O156" i="5"/>
  <c r="O157" i="5"/>
  <c r="O158" i="5"/>
  <c r="O159" i="5"/>
  <c r="O160" i="5"/>
  <c r="O161" i="5"/>
  <c r="O162" i="5"/>
  <c r="O163" i="5"/>
  <c r="O164" i="5"/>
  <c r="O165" i="5"/>
  <c r="O166" i="5"/>
  <c r="O167" i="5"/>
  <c r="O168" i="5"/>
  <c r="O169" i="5"/>
  <c r="O170" i="5"/>
  <c r="O171" i="5"/>
  <c r="O172" i="5"/>
  <c r="O173" i="5"/>
  <c r="O174" i="5"/>
  <c r="O175" i="5"/>
  <c r="O176" i="5"/>
  <c r="O177" i="5"/>
  <c r="O178" i="5"/>
  <c r="O179" i="5"/>
  <c r="O180" i="5"/>
  <c r="O181" i="5"/>
  <c r="O182" i="5"/>
  <c r="O183" i="5"/>
  <c r="O184" i="5"/>
  <c r="O185" i="5"/>
  <c r="O186" i="5"/>
  <c r="O187" i="5"/>
  <c r="O188" i="5"/>
  <c r="O189" i="5"/>
  <c r="O190" i="5"/>
  <c r="O191" i="5"/>
  <c r="O192" i="5"/>
  <c r="O193" i="5"/>
  <c r="O194" i="5"/>
  <c r="O195" i="5"/>
  <c r="O196" i="5"/>
  <c r="O197" i="5"/>
  <c r="O198" i="5"/>
  <c r="O199" i="5"/>
  <c r="O200" i="5"/>
  <c r="O201" i="5"/>
  <c r="O202" i="5"/>
  <c r="O203" i="5"/>
  <c r="O204" i="5"/>
  <c r="O205" i="5"/>
  <c r="O206" i="5"/>
  <c r="O207" i="5"/>
  <c r="O208" i="5"/>
  <c r="O209" i="5"/>
  <c r="O210" i="5"/>
  <c r="O211" i="5"/>
  <c r="O212" i="5"/>
  <c r="O213" i="5"/>
  <c r="O214" i="5"/>
  <c r="O215" i="5"/>
  <c r="O216" i="5"/>
  <c r="O217" i="5"/>
  <c r="O218" i="5"/>
  <c r="O219" i="5"/>
  <c r="O220" i="5"/>
  <c r="O221" i="5"/>
  <c r="O222" i="5"/>
  <c r="O223" i="5"/>
  <c r="O224" i="5"/>
  <c r="O225" i="5"/>
  <c r="O226" i="5"/>
  <c r="O227" i="5"/>
  <c r="O228" i="5"/>
  <c r="O229" i="5"/>
  <c r="O230" i="5"/>
  <c r="O231" i="5"/>
  <c r="O232" i="5"/>
  <c r="O233" i="5"/>
  <c r="O234" i="5"/>
  <c r="O235" i="5"/>
  <c r="O236" i="5"/>
  <c r="O237" i="5"/>
  <c r="O238" i="5"/>
  <c r="O239" i="5"/>
  <c r="O240" i="5"/>
  <c r="O241" i="5"/>
  <c r="O242" i="5"/>
  <c r="O243" i="5"/>
  <c r="O244" i="5"/>
  <c r="O245" i="5"/>
  <c r="O246" i="5"/>
  <c r="O247" i="5"/>
  <c r="O248" i="5"/>
  <c r="O249" i="5"/>
  <c r="O250" i="5"/>
  <c r="O251" i="5"/>
  <c r="O252" i="5"/>
  <c r="O253" i="5"/>
  <c r="O254" i="5"/>
  <c r="O255" i="5"/>
  <c r="O256" i="5"/>
  <c r="O257" i="5"/>
  <c r="O258" i="5"/>
  <c r="O259" i="5"/>
  <c r="O260" i="5"/>
  <c r="O261" i="5"/>
  <c r="O262" i="5"/>
  <c r="O263" i="5"/>
  <c r="O264" i="5"/>
  <c r="O265" i="5"/>
  <c r="O266" i="5"/>
  <c r="O267" i="5"/>
  <c r="O268" i="5"/>
  <c r="O269" i="5"/>
  <c r="O270" i="5"/>
  <c r="O271" i="5"/>
  <c r="O272" i="5"/>
  <c r="O273" i="5"/>
  <c r="O274" i="5"/>
  <c r="O275" i="5"/>
  <c r="O276" i="5"/>
  <c r="O277" i="5"/>
  <c r="O278" i="5"/>
  <c r="O279" i="5"/>
  <c r="O280" i="5"/>
  <c r="O281" i="5"/>
  <c r="O282" i="5"/>
  <c r="O283" i="5"/>
  <c r="O284" i="5"/>
  <c r="O285" i="5"/>
  <c r="O286" i="5"/>
  <c r="O287" i="5"/>
  <c r="O288" i="5"/>
  <c r="O289" i="5"/>
  <c r="O290" i="5"/>
  <c r="O291" i="5"/>
  <c r="O292" i="5"/>
  <c r="O293" i="5"/>
  <c r="O294" i="5"/>
  <c r="O295" i="5"/>
  <c r="O296" i="5"/>
  <c r="O297" i="5"/>
  <c r="O298" i="5"/>
  <c r="O299" i="5"/>
  <c r="O300" i="5"/>
  <c r="O301" i="5"/>
  <c r="O302" i="5"/>
  <c r="O303" i="5"/>
  <c r="O304" i="5"/>
  <c r="O305" i="5"/>
  <c r="O306" i="5"/>
  <c r="O307" i="5"/>
  <c r="O308" i="5"/>
  <c r="O309" i="5"/>
  <c r="O310" i="5"/>
  <c r="O311" i="5"/>
  <c r="O312" i="5"/>
  <c r="O313" i="5"/>
  <c r="O314" i="5"/>
  <c r="O315" i="5"/>
  <c r="O316" i="5"/>
  <c r="O317" i="5"/>
  <c r="O318" i="5"/>
  <c r="O319" i="5"/>
  <c r="O320" i="5"/>
  <c r="O321" i="5"/>
  <c r="O322" i="5"/>
  <c r="O323" i="5"/>
  <c r="O324" i="5"/>
  <c r="O325" i="5"/>
  <c r="O326" i="5"/>
  <c r="O327" i="5"/>
  <c r="O328" i="5"/>
  <c r="O329" i="5"/>
  <c r="O330" i="5"/>
  <c r="O331" i="5"/>
  <c r="O332" i="5"/>
  <c r="O333" i="5"/>
  <c r="O334" i="5"/>
  <c r="O335" i="5"/>
  <c r="O336" i="5"/>
  <c r="O337" i="5"/>
  <c r="O338" i="5"/>
  <c r="O339" i="5"/>
  <c r="O340" i="5"/>
  <c r="O341" i="5"/>
  <c r="O342" i="5"/>
  <c r="O343" i="5"/>
  <c r="O344" i="5"/>
  <c r="O345" i="5"/>
  <c r="O346" i="5"/>
  <c r="O347" i="5"/>
  <c r="O348" i="5"/>
  <c r="O349" i="5"/>
  <c r="O350" i="5"/>
  <c r="O351" i="5"/>
  <c r="O352" i="5"/>
  <c r="O353" i="5"/>
  <c r="O354" i="5"/>
  <c r="O355" i="5"/>
  <c r="O356" i="5"/>
  <c r="O357" i="5"/>
  <c r="O358" i="5"/>
  <c r="O359" i="5"/>
  <c r="O360" i="5"/>
  <c r="O361" i="5"/>
  <c r="O362" i="5"/>
  <c r="O363" i="5"/>
  <c r="O364" i="5"/>
  <c r="O365" i="5"/>
  <c r="O366" i="5"/>
  <c r="O367" i="5"/>
  <c r="O368" i="5"/>
  <c r="O369" i="5"/>
  <c r="O370" i="5"/>
  <c r="O371" i="5"/>
  <c r="O372" i="5"/>
  <c r="O373" i="5"/>
  <c r="O374" i="5"/>
  <c r="O375" i="5"/>
  <c r="O376" i="5"/>
  <c r="O377" i="5"/>
  <c r="O378" i="5"/>
  <c r="O379" i="5"/>
  <c r="O380" i="5"/>
  <c r="O381" i="5"/>
  <c r="O382" i="5"/>
  <c r="O383" i="5"/>
  <c r="O384" i="5"/>
  <c r="O385" i="5"/>
  <c r="O386" i="5"/>
  <c r="O387" i="5"/>
  <c r="O388" i="5"/>
  <c r="O389" i="5"/>
  <c r="O390" i="5"/>
  <c r="O391" i="5"/>
  <c r="O392" i="5"/>
  <c r="O393" i="5"/>
  <c r="O394" i="5"/>
  <c r="O395" i="5"/>
  <c r="O396" i="5"/>
  <c r="O397" i="5"/>
  <c r="O398" i="5"/>
  <c r="O399" i="5"/>
  <c r="O400" i="5"/>
  <c r="O401" i="5"/>
  <c r="O402" i="5"/>
  <c r="O403" i="5"/>
  <c r="O404" i="5"/>
  <c r="O405" i="5"/>
  <c r="O406" i="5"/>
  <c r="O407" i="5"/>
  <c r="O408" i="5"/>
  <c r="O409" i="5"/>
  <c r="O410" i="5"/>
  <c r="O411" i="5"/>
  <c r="O412" i="5"/>
  <c r="O413" i="5"/>
  <c r="O414" i="5"/>
  <c r="O415" i="5"/>
  <c r="O416" i="5"/>
  <c r="O417" i="5"/>
  <c r="O418" i="5"/>
  <c r="O419" i="5"/>
  <c r="O420" i="5"/>
  <c r="O421" i="5"/>
  <c r="O422" i="5"/>
  <c r="O423" i="5"/>
  <c r="O424" i="5"/>
  <c r="O425" i="5"/>
  <c r="O426" i="5"/>
  <c r="O427" i="5"/>
  <c r="O428" i="5"/>
  <c r="O429" i="5"/>
  <c r="O430" i="5"/>
  <c r="O431" i="5"/>
  <c r="O432" i="5"/>
  <c r="O433" i="5"/>
  <c r="O434" i="5"/>
  <c r="O435" i="5"/>
  <c r="O436" i="5"/>
  <c r="O437" i="5"/>
  <c r="O438" i="5"/>
  <c r="O439" i="5"/>
  <c r="O440" i="5"/>
  <c r="O441" i="5"/>
  <c r="O442" i="5"/>
  <c r="O443" i="5"/>
  <c r="O444" i="5"/>
  <c r="O445" i="5"/>
  <c r="O446" i="5"/>
  <c r="O447" i="5"/>
  <c r="O448" i="5"/>
  <c r="O449" i="5"/>
  <c r="O450" i="5"/>
  <c r="O451" i="5"/>
  <c r="O452" i="5"/>
  <c r="O453" i="5"/>
  <c r="O454" i="5"/>
  <c r="O455" i="5"/>
  <c r="O456" i="5"/>
  <c r="O457" i="5"/>
  <c r="O458" i="5"/>
  <c r="O459" i="5"/>
  <c r="O460" i="5"/>
  <c r="O461" i="5"/>
  <c r="O462" i="5"/>
  <c r="O463" i="5"/>
  <c r="O464" i="5"/>
  <c r="O4" i="5"/>
  <c r="AI19" i="2" l="1"/>
  <c r="G19" i="2" s="1" a="1"/>
  <c r="G19" i="2" s="1"/>
  <c r="AI20" i="2"/>
  <c r="AJ20" i="2" s="1"/>
  <c r="H20" i="2" s="1" a="1"/>
  <c r="H20" i="2" s="1"/>
  <c r="AI21" i="2"/>
  <c r="AJ21" i="2" s="1"/>
  <c r="H21" i="2" s="1" a="1"/>
  <c r="H21" i="2" s="1"/>
  <c r="AI22" i="2"/>
  <c r="AJ22" i="2" s="1"/>
  <c r="H22" i="2" s="1" a="1"/>
  <c r="H22" i="2" s="1"/>
  <c r="AI23" i="2"/>
  <c r="AJ23" i="2" s="1"/>
  <c r="H23" i="2" s="1" a="1"/>
  <c r="H23" i="2" s="1"/>
  <c r="AI24" i="2"/>
  <c r="AJ24" i="2" s="1"/>
  <c r="H24" i="2" s="1" a="1"/>
  <c r="H24" i="2" s="1"/>
  <c r="AI25" i="2"/>
  <c r="AJ25" i="2" s="1"/>
  <c r="H25" i="2" s="1" a="1"/>
  <c r="H25" i="2" s="1"/>
  <c r="AI26" i="2"/>
  <c r="AJ26" i="2" s="1"/>
  <c r="H26" i="2" s="1" a="1"/>
  <c r="H26" i="2" s="1"/>
  <c r="AI27" i="2"/>
  <c r="AJ27" i="2" s="1"/>
  <c r="H27" i="2" s="1" a="1"/>
  <c r="H27" i="2" s="1"/>
  <c r="AI28" i="2"/>
  <c r="AJ28" i="2" s="1"/>
  <c r="H28" i="2" s="1" a="1"/>
  <c r="H28" i="2" s="1"/>
  <c r="AI29" i="2"/>
  <c r="AJ29" i="2" s="1"/>
  <c r="H29" i="2" s="1" a="1"/>
  <c r="H29" i="2" s="1"/>
  <c r="AI30" i="2"/>
  <c r="AJ30" i="2" s="1"/>
  <c r="H30" i="2" s="1" a="1"/>
  <c r="H30" i="2" s="1"/>
  <c r="Q19" i="2"/>
  <c r="D24" i="1"/>
  <c r="E24" i="1"/>
  <c r="F24" i="1"/>
  <c r="D25" i="1"/>
  <c r="E25" i="1"/>
  <c r="F25" i="1"/>
  <c r="D26" i="1"/>
  <c r="E26" i="1"/>
  <c r="F26" i="1"/>
  <c r="D27" i="1"/>
  <c r="E27" i="1"/>
  <c r="F27" i="1"/>
  <c r="D18" i="1"/>
  <c r="E18" i="1"/>
  <c r="F18" i="1"/>
  <c r="D19" i="1"/>
  <c r="E19" i="1"/>
  <c r="F19" i="1"/>
  <c r="D20" i="1"/>
  <c r="E20" i="1"/>
  <c r="F20" i="1"/>
  <c r="D21" i="1"/>
  <c r="E21" i="1"/>
  <c r="F21" i="1"/>
  <c r="D22" i="1"/>
  <c r="E22" i="1"/>
  <c r="F22" i="1"/>
  <c r="D23" i="1"/>
  <c r="E23" i="1"/>
  <c r="F23" i="1"/>
  <c r="I30" i="2" a="1"/>
  <c r="I30" i="2" s="1"/>
  <c r="F30" i="2" a="1"/>
  <c r="F30" i="2" s="1"/>
  <c r="E30" i="2" a="1"/>
  <c r="E30" i="2" s="1"/>
  <c r="D30" i="2" a="1"/>
  <c r="D30" i="2" s="1"/>
  <c r="C30" i="2" a="1"/>
  <c r="C30" i="2" s="1"/>
  <c r="I29" i="2" a="1"/>
  <c r="I29" i="2" s="1"/>
  <c r="F29" i="2" a="1"/>
  <c r="F29" i="2" s="1"/>
  <c r="E29" i="2" a="1"/>
  <c r="E29" i="2" s="1"/>
  <c r="D29" i="2" a="1"/>
  <c r="D29" i="2" s="1"/>
  <c r="C29" i="2" a="1"/>
  <c r="C29" i="2" s="1"/>
  <c r="F28" i="2" a="1"/>
  <c r="F28" i="2" s="1"/>
  <c r="E28" i="2" a="1"/>
  <c r="E28" i="2" s="1"/>
  <c r="D28" i="2" a="1"/>
  <c r="D28" i="2" s="1"/>
  <c r="C28" i="2" a="1"/>
  <c r="C28" i="2" s="1"/>
  <c r="F27" i="2" a="1"/>
  <c r="F27" i="2" s="1"/>
  <c r="E27" i="2" a="1"/>
  <c r="E27" i="2" s="1"/>
  <c r="D27" i="2" a="1"/>
  <c r="D27" i="2" s="1"/>
  <c r="C27" i="2" a="1"/>
  <c r="C27" i="2" s="1"/>
  <c r="F26" i="2" a="1"/>
  <c r="F26" i="2" s="1"/>
  <c r="E26" i="2" a="1"/>
  <c r="E26" i="2" s="1"/>
  <c r="D26" i="2" a="1"/>
  <c r="D26" i="2" s="1"/>
  <c r="C26" i="2" a="1"/>
  <c r="C26" i="2" s="1"/>
  <c r="F25" i="2" a="1"/>
  <c r="F25" i="2" s="1"/>
  <c r="E25" i="2" a="1"/>
  <c r="E25" i="2" s="1"/>
  <c r="D25" i="2" a="1"/>
  <c r="D25" i="2" s="1"/>
  <c r="C25" i="2" a="1"/>
  <c r="C25" i="2" s="1"/>
  <c r="F24" i="2" a="1"/>
  <c r="F24" i="2" s="1"/>
  <c r="E24" i="2" a="1"/>
  <c r="E24" i="2" s="1"/>
  <c r="D24" i="2" a="1"/>
  <c r="D24" i="2" s="1"/>
  <c r="C24" i="2" a="1"/>
  <c r="C24" i="2" s="1"/>
  <c r="F23" i="2" a="1"/>
  <c r="F23" i="2" s="1"/>
  <c r="E23" i="2" a="1"/>
  <c r="E23" i="2" s="1"/>
  <c r="D23" i="2" a="1"/>
  <c r="D23" i="2" s="1"/>
  <c r="C23" i="2" a="1"/>
  <c r="C23" i="2" s="1"/>
  <c r="I22" i="2" a="1"/>
  <c r="I22" i="2" s="1"/>
  <c r="F22" i="2" a="1"/>
  <c r="F22" i="2" s="1"/>
  <c r="E22" i="2" a="1"/>
  <c r="E22" i="2" s="1"/>
  <c r="D22" i="2" a="1"/>
  <c r="D22" i="2" s="1"/>
  <c r="C22" i="2" a="1"/>
  <c r="C22" i="2" s="1"/>
  <c r="F21" i="2" a="1"/>
  <c r="F21" i="2" s="1"/>
  <c r="E21" i="2" a="1"/>
  <c r="E21" i="2" s="1"/>
  <c r="D21" i="2" a="1"/>
  <c r="D21" i="2" s="1"/>
  <c r="C21" i="2" a="1"/>
  <c r="C21" i="2" s="1"/>
  <c r="I20" i="2" a="1"/>
  <c r="I20" i="2" s="1"/>
  <c r="F20" i="2" a="1"/>
  <c r="F20" i="2" s="1"/>
  <c r="E20" i="2" a="1"/>
  <c r="E20" i="2" s="1"/>
  <c r="D20" i="2" a="1"/>
  <c r="D20" i="2" s="1"/>
  <c r="C20" i="2" a="1"/>
  <c r="C20" i="2" s="1"/>
  <c r="F19" i="2" a="1"/>
  <c r="F19" i="2" s="1"/>
  <c r="E19" i="2" a="1"/>
  <c r="E19" i="2" s="1"/>
  <c r="D19" i="2" a="1"/>
  <c r="D19" i="2" s="1"/>
  <c r="C19" i="2" a="1"/>
  <c r="C19" i="2" s="1"/>
  <c r="J18" i="2" a="1"/>
  <c r="J18" i="2" s="1"/>
  <c r="I18" i="2" a="1"/>
  <c r="I18" i="2" s="1"/>
  <c r="H18" i="2" a="1"/>
  <c r="H18" i="2" s="1"/>
  <c r="G18" i="2" a="1"/>
  <c r="G18" i="2" s="1"/>
  <c r="F18" i="2" a="1"/>
  <c r="F18" i="2" s="1"/>
  <c r="E18" i="2" a="1"/>
  <c r="E18" i="2" s="1"/>
  <c r="D18" i="2" a="1"/>
  <c r="D18" i="2" s="1"/>
  <c r="C18" i="2" a="1"/>
  <c r="C18" i="2" s="1"/>
  <c r="C15" i="2" a="1"/>
  <c r="C15" i="2" s="1"/>
  <c r="C14" i="2" a="1"/>
  <c r="C14" i="2" s="1"/>
  <c r="C13" i="2" a="1"/>
  <c r="C13" i="2" s="1"/>
  <c r="C10" i="2" a="1"/>
  <c r="C10" i="2" s="1"/>
  <c r="C9" i="2" a="1"/>
  <c r="C9" i="2" s="1"/>
  <c r="C8" i="2" a="1"/>
  <c r="C8" i="2" s="1"/>
  <c r="C7" i="2" a="1"/>
  <c r="C7" i="2" s="1"/>
  <c r="C6" i="2" a="1"/>
  <c r="C6" i="2" s="1"/>
  <c r="C4" i="2" a="1"/>
  <c r="C4" i="2" s="1"/>
  <c r="C3" i="2" a="1"/>
  <c r="C3" i="2" s="1"/>
  <c r="J40" i="1" a="1"/>
  <c r="J40" i="1" s="1"/>
  <c r="I40" i="1" a="1"/>
  <c r="I40" i="1" s="1"/>
  <c r="H40" i="1" a="1"/>
  <c r="H40" i="1" s="1"/>
  <c r="F40" i="1" a="1"/>
  <c r="F40" i="1" s="1"/>
  <c r="E40" i="1" a="1"/>
  <c r="E40" i="1" s="1"/>
  <c r="D40" i="1" a="1"/>
  <c r="D40" i="1" s="1"/>
  <c r="C40" i="1" a="1"/>
  <c r="C40" i="1" s="1"/>
  <c r="C37" i="1" a="1"/>
  <c r="C37" i="1" s="1"/>
  <c r="C36" i="1" a="1"/>
  <c r="C36" i="1" s="1"/>
  <c r="C35" i="1" a="1"/>
  <c r="C35" i="1" s="1"/>
  <c r="C29" i="1" a="1"/>
  <c r="C29" i="1" s="1"/>
  <c r="F12" i="1" a="1"/>
  <c r="F12" i="1" s="1"/>
  <c r="E12" i="1" a="1"/>
  <c r="E12" i="1" s="1"/>
  <c r="D12" i="1" a="1"/>
  <c r="D12" i="1" s="1"/>
  <c r="C12" i="1" a="1"/>
  <c r="C12" i="1" s="1"/>
  <c r="C11" i="1" a="1"/>
  <c r="C11" i="1" s="1"/>
  <c r="C9" i="1" a="1"/>
  <c r="C9" i="1" s="1"/>
  <c r="C8" i="1" a="1"/>
  <c r="C8" i="1" s="1"/>
  <c r="C7" i="1" a="1"/>
  <c r="C7" i="1" s="1"/>
  <c r="C6" i="1" a="1"/>
  <c r="C6" i="1" s="1"/>
  <c r="C4" i="1" a="1"/>
  <c r="C4" i="1" s="1"/>
  <c r="C3" i="1" a="1"/>
  <c r="C3" i="1" s="1"/>
  <c r="AG30" i="1"/>
  <c r="W30" i="1"/>
  <c r="M30" i="1"/>
  <c r="AK30" i="2"/>
  <c r="AK29" i="2"/>
  <c r="AK28" i="2"/>
  <c r="I28" i="2" s="1" a="1"/>
  <c r="I28" i="2" s="1"/>
  <c r="AK27" i="2"/>
  <c r="AK26" i="2"/>
  <c r="I26" i="2" s="1" a="1"/>
  <c r="I26" i="2" s="1"/>
  <c r="AK25" i="2"/>
  <c r="I25" i="2" s="1" a="1"/>
  <c r="I25" i="2" s="1"/>
  <c r="AK24" i="2"/>
  <c r="I24" i="2" s="1" a="1"/>
  <c r="I24" i="2" s="1"/>
  <c r="AK23" i="2"/>
  <c r="I23" i="2" s="1" a="1"/>
  <c r="I23" i="2" s="1"/>
  <c r="AK22" i="2"/>
  <c r="AK21" i="2"/>
  <c r="I21" i="2" s="1" a="1"/>
  <c r="I21" i="2" s="1"/>
  <c r="AK20" i="2"/>
  <c r="AK19" i="2"/>
  <c r="I19" i="2" s="1" a="1"/>
  <c r="I19" i="2" s="1"/>
  <c r="AG17" i="1"/>
  <c r="AG16" i="1"/>
  <c r="AG15" i="1"/>
  <c r="AG14" i="1"/>
  <c r="AG13" i="1"/>
  <c r="F13" i="1"/>
  <c r="AJ13" i="1" s="1"/>
  <c r="E13" i="1"/>
  <c r="AI13" i="1" s="1"/>
  <c r="D13" i="1"/>
  <c r="AH13" i="1" s="1"/>
  <c r="F50" i="5"/>
  <c r="F47" i="5"/>
  <c r="F42" i="5"/>
  <c r="F38" i="5"/>
  <c r="Z19" i="2"/>
  <c r="AA19" i="2" s="1"/>
  <c r="S19" i="2"/>
  <c r="AB19" i="2"/>
  <c r="AB30" i="2"/>
  <c r="Z30" i="2"/>
  <c r="AA30" i="2" s="1"/>
  <c r="AB29" i="2"/>
  <c r="Z29" i="2"/>
  <c r="AA29" i="2" s="1"/>
  <c r="AB28" i="2"/>
  <c r="Z28" i="2"/>
  <c r="AA28" i="2" s="1"/>
  <c r="AB27" i="2"/>
  <c r="Z27" i="2"/>
  <c r="AA27" i="2" s="1"/>
  <c r="AB26" i="2"/>
  <c r="Z26" i="2"/>
  <c r="AA26" i="2" s="1"/>
  <c r="AB25" i="2"/>
  <c r="Z25" i="2"/>
  <c r="AA25" i="2" s="1"/>
  <c r="AB24" i="2"/>
  <c r="Z24" i="2"/>
  <c r="AA24" i="2" s="1"/>
  <c r="AB23" i="2"/>
  <c r="Z23" i="2"/>
  <c r="AA23" i="2" s="1"/>
  <c r="AB22" i="2"/>
  <c r="Z22" i="2"/>
  <c r="AA22" i="2" s="1"/>
  <c r="AB21" i="2"/>
  <c r="Z21" i="2"/>
  <c r="AA21" i="2" s="1"/>
  <c r="AB20" i="2"/>
  <c r="Z20" i="2"/>
  <c r="S30" i="2"/>
  <c r="Q30" i="2"/>
  <c r="R30" i="2" s="1"/>
  <c r="S29" i="2"/>
  <c r="Q29" i="2"/>
  <c r="R29" i="2" s="1"/>
  <c r="S28" i="2"/>
  <c r="Q28" i="2"/>
  <c r="R28" i="2" s="1"/>
  <c r="S27" i="2"/>
  <c r="Q27" i="2"/>
  <c r="R27" i="2" s="1"/>
  <c r="S26" i="2"/>
  <c r="Q26" i="2"/>
  <c r="R26" i="2" s="1"/>
  <c r="S25" i="2"/>
  <c r="Q25" i="2"/>
  <c r="R25" i="2" s="1"/>
  <c r="S24" i="2"/>
  <c r="Q24" i="2"/>
  <c r="R24" i="2" s="1"/>
  <c r="S23" i="2"/>
  <c r="Q23" i="2"/>
  <c r="R23" i="2" s="1"/>
  <c r="S22" i="2"/>
  <c r="Q22" i="2"/>
  <c r="R22" i="2" s="1"/>
  <c r="S21" i="2"/>
  <c r="Q21" i="2"/>
  <c r="R21" i="2" s="1"/>
  <c r="S20" i="2"/>
  <c r="Q20" i="2"/>
  <c r="R20" i="2" s="1"/>
  <c r="Q204" i="5" l="1"/>
  <c r="AL27" i="2"/>
  <c r="J27" i="2" s="1" a="1"/>
  <c r="J27" i="2" s="1"/>
  <c r="AC30" i="2"/>
  <c r="I27" i="2" a="1"/>
  <c r="I27" i="2" s="1"/>
  <c r="G22" i="2" a="1"/>
  <c r="G22" i="2" s="1"/>
  <c r="G26" i="2" a="1"/>
  <c r="G26" i="2" s="1"/>
  <c r="G21" i="2" a="1"/>
  <c r="G21" i="2" s="1"/>
  <c r="G30" i="2" a="1"/>
  <c r="G30" i="2" s="1"/>
  <c r="G27" i="2" a="1"/>
  <c r="G27" i="2" s="1"/>
  <c r="G23" i="2" a="1"/>
  <c r="G23" i="2" s="1"/>
  <c r="G28" i="2" a="1"/>
  <c r="G28" i="2" s="1"/>
  <c r="G20" i="2" a="1"/>
  <c r="G20" i="2" s="1"/>
  <c r="G25" i="2" a="1"/>
  <c r="G25" i="2" s="1"/>
  <c r="G24" i="2" a="1"/>
  <c r="G24" i="2" s="1"/>
  <c r="G29" i="2" a="1"/>
  <c r="G29" i="2" s="1"/>
  <c r="AL29" i="2"/>
  <c r="J29" i="2" s="1" a="1"/>
  <c r="J29" i="2" s="1"/>
  <c r="AL30" i="2"/>
  <c r="J30" i="2" s="1" a="1"/>
  <c r="J30" i="2" s="1"/>
  <c r="R19" i="2"/>
  <c r="T19" i="2" s="1"/>
  <c r="AL23" i="2"/>
  <c r="J23" i="2" s="1" a="1"/>
  <c r="J23" i="2" s="1"/>
  <c r="AL24" i="2"/>
  <c r="J24" i="2" s="1" a="1"/>
  <c r="J24" i="2" s="1"/>
  <c r="AL28" i="2"/>
  <c r="J28" i="2" s="1" a="1"/>
  <c r="J28" i="2" s="1"/>
  <c r="AL22" i="2"/>
  <c r="J22" i="2" s="1" a="1"/>
  <c r="J22" i="2" s="1"/>
  <c r="AL20" i="2"/>
  <c r="J20" i="2" s="1" a="1"/>
  <c r="J20" i="2" s="1"/>
  <c r="AL25" i="2"/>
  <c r="J25" i="2" s="1" a="1"/>
  <c r="J25" i="2" s="1"/>
  <c r="AL21" i="2"/>
  <c r="J21" i="2" s="1" a="1"/>
  <c r="J21" i="2" s="1"/>
  <c r="AL26" i="2"/>
  <c r="J26" i="2" s="1" a="1"/>
  <c r="J26" i="2" s="1"/>
  <c r="AC21" i="2"/>
  <c r="AC25" i="2"/>
  <c r="AA20" i="2"/>
  <c r="AC20" i="2" s="1"/>
  <c r="AC22" i="2"/>
  <c r="AC26" i="2"/>
  <c r="AC27" i="2"/>
  <c r="AC23" i="2"/>
  <c r="AC29" i="2"/>
  <c r="AC19" i="2"/>
  <c r="T29" i="2"/>
  <c r="T25" i="2"/>
  <c r="AC24" i="2"/>
  <c r="AC28" i="2"/>
  <c r="T21" i="2"/>
  <c r="T22" i="2"/>
  <c r="T23" i="2"/>
  <c r="T28" i="2"/>
  <c r="T24" i="2"/>
  <c r="T26" i="2"/>
  <c r="T27" i="2"/>
  <c r="T20" i="2"/>
  <c r="T30" i="2"/>
  <c r="W14" i="1" l="1"/>
  <c r="W15" i="1"/>
  <c r="W16" i="1"/>
  <c r="W17" i="1"/>
  <c r="W13" i="1"/>
  <c r="M14" i="1"/>
  <c r="M15" i="1"/>
  <c r="M16" i="1"/>
  <c r="M17" i="1"/>
  <c r="M13" i="1"/>
  <c r="F17" i="1" l="1"/>
  <c r="AJ17" i="1" s="1"/>
  <c r="E17" i="1"/>
  <c r="AI17" i="1" s="1"/>
  <c r="D17" i="1"/>
  <c r="AH17" i="1" s="1"/>
  <c r="F16" i="1"/>
  <c r="AJ16" i="1" s="1"/>
  <c r="E16" i="1"/>
  <c r="AI16" i="1" s="1"/>
  <c r="D16" i="1"/>
  <c r="AH16" i="1" s="1"/>
  <c r="F15" i="1"/>
  <c r="AJ15" i="1" s="1"/>
  <c r="E15" i="1"/>
  <c r="AI15" i="1" s="1"/>
  <c r="D15" i="1"/>
  <c r="AH15" i="1" s="1"/>
  <c r="F14" i="1"/>
  <c r="E14" i="1"/>
  <c r="D14" i="1"/>
  <c r="AH14" i="1" l="1"/>
  <c r="D35" i="1"/>
  <c r="AI14" i="1"/>
  <c r="D36" i="1"/>
  <c r="AJ14" i="1"/>
  <c r="D37" i="1"/>
  <c r="N15" i="1"/>
  <c r="X15" i="1"/>
  <c r="Z16" i="1"/>
  <c r="P16" i="1"/>
  <c r="O13" i="1"/>
  <c r="Y13" i="1"/>
  <c r="X16" i="1"/>
  <c r="N16" i="1"/>
  <c r="X17" i="1"/>
  <c r="N17" i="1"/>
  <c r="Z15" i="1"/>
  <c r="P15" i="1"/>
  <c r="X13" i="1"/>
  <c r="N13" i="1"/>
  <c r="Y16" i="1"/>
  <c r="O16" i="1"/>
  <c r="X14" i="1"/>
  <c r="N14" i="1"/>
  <c r="O14" i="1"/>
  <c r="Y14" i="1"/>
  <c r="P17" i="1"/>
  <c r="Z17" i="1"/>
  <c r="Y15" i="1"/>
  <c r="O15" i="1"/>
  <c r="Z13" i="1"/>
  <c r="P13" i="1"/>
  <c r="Y17" i="1"/>
  <c r="O17" i="1"/>
  <c r="P14" i="1"/>
  <c r="Z14" i="1"/>
  <c r="H50" i="1" l="1"/>
  <c r="G50" i="1"/>
  <c r="I50" i="1"/>
  <c r="G48" i="1"/>
  <c r="H48" i="1" s="1"/>
  <c r="G47" i="1"/>
  <c r="G49" i="1"/>
  <c r="H49" i="1" s="1"/>
  <c r="G45" i="1"/>
  <c r="G46" i="1"/>
  <c r="G41" i="1"/>
  <c r="Q41" i="1" s="1"/>
  <c r="G42" i="1"/>
  <c r="AM48" i="1"/>
  <c r="AM42" i="1"/>
  <c r="AM45" i="1"/>
  <c r="AM46" i="1"/>
  <c r="AM41" i="1"/>
  <c r="AM49" i="1"/>
  <c r="AM44" i="1"/>
  <c r="AM47" i="1"/>
  <c r="AM43" i="1"/>
  <c r="N37" i="1"/>
  <c r="I44" i="1"/>
  <c r="I41" i="1"/>
  <c r="AC45" i="1"/>
  <c r="AC41" i="1"/>
  <c r="S41" i="1"/>
  <c r="AC44" i="1"/>
  <c r="S48" i="1"/>
  <c r="S45" i="1"/>
  <c r="AC48" i="1"/>
  <c r="S49" i="1"/>
  <c r="S44" i="1"/>
  <c r="AC47" i="1"/>
  <c r="S43" i="1"/>
  <c r="S42" i="1"/>
  <c r="AC43" i="1"/>
  <c r="AC46" i="1"/>
  <c r="AC42" i="1"/>
  <c r="S47" i="1"/>
  <c r="AC49" i="1"/>
  <c r="S46" i="1"/>
  <c r="I42" i="1"/>
  <c r="N36" i="1"/>
  <c r="G43" i="1"/>
  <c r="X37" i="1"/>
  <c r="G44" i="1"/>
  <c r="X36" i="1"/>
  <c r="N35" i="1"/>
  <c r="I43" i="1"/>
  <c r="X35" i="1"/>
  <c r="AM50" i="1" l="1"/>
  <c r="AC50" i="1"/>
  <c r="S50" i="1"/>
  <c r="AA50" i="1"/>
  <c r="Q50" i="1"/>
  <c r="AK50" i="1"/>
  <c r="AL50" i="1"/>
  <c r="AB50" i="1"/>
  <c r="R50" i="1"/>
  <c r="R41" i="1"/>
  <c r="T41" i="1" s="1"/>
  <c r="U41" i="1" s="1" a="1"/>
  <c r="U41" i="1" s="1"/>
  <c r="AA41" i="1"/>
  <c r="H41" i="1"/>
  <c r="H45" i="1"/>
  <c r="Q45" i="1"/>
  <c r="H43" i="1"/>
  <c r="Q43" i="1"/>
  <c r="H44" i="1"/>
  <c r="Q44" i="1"/>
  <c r="Q48" i="1"/>
  <c r="Q49" i="1"/>
  <c r="H47" i="1"/>
  <c r="Q47" i="1"/>
  <c r="H42" i="1"/>
  <c r="Q42" i="1"/>
  <c r="H46" i="1"/>
  <c r="Q46" i="1"/>
  <c r="R42" i="1" l="1"/>
  <c r="T42" i="1" s="1"/>
  <c r="U42" i="1" s="1" a="1"/>
  <c r="U42" i="1" s="1"/>
  <c r="AA42" i="1"/>
  <c r="J50" i="1" a="1"/>
  <c r="J50" i="1" s="1"/>
  <c r="AN50" i="1" s="1"/>
  <c r="R48" i="1"/>
  <c r="T48" i="1" s="1"/>
  <c r="U48" i="1" s="1" a="1"/>
  <c r="U48" i="1" s="1"/>
  <c r="AA48" i="1"/>
  <c r="R45" i="1"/>
  <c r="T45" i="1" s="1"/>
  <c r="U45" i="1" s="1" a="1"/>
  <c r="U45" i="1" s="1"/>
  <c r="AA45" i="1"/>
  <c r="R47" i="1"/>
  <c r="T47" i="1" s="1"/>
  <c r="U47" i="1" s="1" a="1"/>
  <c r="U47" i="1" s="1"/>
  <c r="AA47" i="1"/>
  <c r="R44" i="1"/>
  <c r="T44" i="1" s="1"/>
  <c r="U44" i="1" s="1" a="1"/>
  <c r="U44" i="1" s="1"/>
  <c r="AA44" i="1"/>
  <c r="R46" i="1"/>
  <c r="T46" i="1" s="1"/>
  <c r="U46" i="1" s="1" a="1"/>
  <c r="U46" i="1" s="1"/>
  <c r="AA46" i="1"/>
  <c r="R43" i="1"/>
  <c r="T43" i="1" s="1"/>
  <c r="U43" i="1" s="1" a="1"/>
  <c r="U43" i="1" s="1"/>
  <c r="AA43" i="1"/>
  <c r="AB41" i="1"/>
  <c r="AD41" i="1" s="1"/>
  <c r="AE41" i="1" s="1" a="1"/>
  <c r="AE41" i="1" s="1"/>
  <c r="AK41" i="1"/>
  <c r="AL41" i="1" s="1"/>
  <c r="AN41" i="1" s="1"/>
  <c r="AO41" i="1" s="1" a="1"/>
  <c r="AO41" i="1" s="1"/>
  <c r="R49" i="1"/>
  <c r="T49" i="1" s="1"/>
  <c r="U49" i="1" s="1" a="1"/>
  <c r="U49" i="1" s="1"/>
  <c r="AA49" i="1"/>
  <c r="T50" i="1" l="1"/>
  <c r="AD50" i="1"/>
  <c r="AB45" i="1"/>
  <c r="AD45" i="1" s="1"/>
  <c r="AK45" i="1"/>
  <c r="AL45" i="1" s="1"/>
  <c r="AN45" i="1" s="1"/>
  <c r="AO45" i="1" s="1" a="1"/>
  <c r="AO45" i="1" s="1"/>
  <c r="J41" i="1" a="1"/>
  <c r="J41" i="1" s="1"/>
  <c r="AB43" i="1"/>
  <c r="AD43" i="1" s="1"/>
  <c r="AK43" i="1"/>
  <c r="AL43" i="1" s="1"/>
  <c r="AN43" i="1" s="1"/>
  <c r="AO43" i="1" s="1" a="1"/>
  <c r="AO43" i="1" s="1"/>
  <c r="AB48" i="1"/>
  <c r="AD48" i="1" s="1"/>
  <c r="AK48" i="1"/>
  <c r="AL48" i="1" s="1"/>
  <c r="AN48" i="1" s="1"/>
  <c r="AO48" i="1" s="1" a="1"/>
  <c r="AO48" i="1" s="1"/>
  <c r="AB47" i="1"/>
  <c r="AD47" i="1" s="1"/>
  <c r="AK47" i="1"/>
  <c r="AL47" i="1" s="1"/>
  <c r="AN47" i="1" s="1"/>
  <c r="AO47" i="1" s="1" a="1"/>
  <c r="AO47" i="1" s="1"/>
  <c r="AB46" i="1"/>
  <c r="AD46" i="1" s="1"/>
  <c r="AK46" i="1"/>
  <c r="AL46" i="1" s="1"/>
  <c r="AN46" i="1" s="1"/>
  <c r="AO46" i="1" s="1" a="1"/>
  <c r="AO46" i="1" s="1"/>
  <c r="AK44" i="1"/>
  <c r="AL44" i="1" s="1"/>
  <c r="AN44" i="1" s="1"/>
  <c r="AO44" i="1" s="1" a="1"/>
  <c r="AO44" i="1" s="1"/>
  <c r="AB44" i="1"/>
  <c r="AD44" i="1" s="1"/>
  <c r="AB42" i="1"/>
  <c r="AD42" i="1" s="1"/>
  <c r="AK42" i="1"/>
  <c r="AL42" i="1" s="1"/>
  <c r="AN42" i="1" s="1"/>
  <c r="AO42" i="1" s="1" a="1"/>
  <c r="AO42" i="1" s="1"/>
  <c r="AB49" i="1"/>
  <c r="AD49" i="1" s="1"/>
  <c r="AK49" i="1"/>
  <c r="AL49" i="1" s="1"/>
  <c r="AN49" i="1" s="1"/>
  <c r="AO49" i="1" s="1" a="1"/>
  <c r="AO49" i="1" s="1"/>
  <c r="S32" i="1" a="1"/>
  <c r="S32" i="1" s="1"/>
  <c r="M33" i="1" s="1"/>
  <c r="AL32" i="1" l="1" a="1"/>
  <c r="AL32" i="1" s="1"/>
  <c r="AN32" i="1" s="1"/>
  <c r="AE46" i="1" a="1"/>
  <c r="AE46" i="1" s="1"/>
  <c r="J46" i="1" a="1"/>
  <c r="J46" i="1" s="1"/>
  <c r="AE49" i="1" a="1"/>
  <c r="AE49" i="1" s="1"/>
  <c r="J49" i="1" a="1"/>
  <c r="J49" i="1" s="1"/>
  <c r="AE47" i="1" a="1"/>
  <c r="AE47" i="1" s="1"/>
  <c r="J47" i="1" a="1"/>
  <c r="J47" i="1" s="1"/>
  <c r="AE48" i="1" a="1"/>
  <c r="AE48" i="1" s="1"/>
  <c r="J48" i="1" a="1"/>
  <c r="J48" i="1" s="1"/>
  <c r="AE42" i="1" a="1"/>
  <c r="AE42" i="1" s="1"/>
  <c r="AB32" i="1" s="1" a="1"/>
  <c r="AB32" i="1" s="1"/>
  <c r="J42" i="1" a="1"/>
  <c r="J42" i="1" s="1"/>
  <c r="AE44" i="1" a="1"/>
  <c r="AE44" i="1" s="1"/>
  <c r="J44" i="1" a="1"/>
  <c r="J44" i="1" s="1"/>
  <c r="AE43" i="1" a="1"/>
  <c r="AE43" i="1" s="1"/>
  <c r="J43" i="1" a="1"/>
  <c r="J43" i="1" s="1"/>
  <c r="AE45" i="1" a="1"/>
  <c r="AE45" i="1" s="1"/>
  <c r="J45" i="1" a="1"/>
  <c r="J45" i="1" s="1"/>
  <c r="T32" i="1"/>
  <c r="U32" i="1"/>
  <c r="AG33" i="1"/>
  <c r="AM32" i="1"/>
  <c r="AG32" i="1" s="1"/>
  <c r="W33" i="1" l="1"/>
  <c r="AC32" i="1"/>
  <c r="C33" i="1" a="1"/>
  <c r="C33" i="1" s="1"/>
  <c r="AD32" i="1"/>
  <c r="M32" i="1"/>
  <c r="W32" i="1" l="1"/>
  <c r="C32" i="1" s="1" a="1"/>
  <c r="C32" i="1" s="1"/>
  <c r="AJ19" i="2"/>
  <c r="H19" i="2" l="1" a="1"/>
  <c r="H19" i="2" s="1"/>
  <c r="AL19" i="2"/>
  <c r="J19" i="2" s="1" a="1"/>
  <c r="J19" i="2" s="1"/>
  <c r="Q284" i="5" l="1"/>
  <c r="Q292" i="5" l="1"/>
  <c r="Q304" i="5" l="1"/>
  <c r="Q308" i="5" s="1"/>
  <c r="Q324" i="5" l="1"/>
  <c r="Q332" i="5" l="1"/>
  <c r="Q344" i="5"/>
  <c r="Q439" i="5" l="1"/>
  <c r="Q464" i="5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C474E6F-25F4-164B-8829-9FE5367622DA}" name="Reversed_and_Sorted_Voltage_to_State_of_Charge_Table" type="6" refreshedVersion="8" background="1" saveData="1">
    <textPr sourceFile="/Users/daankik/Downloads/Reversed_and_Sorted_Voltage_to_State_of_Charge_Table.csv" comma="1">
      <textFields count="2">
        <textField/>
        <textField/>
      </textFields>
    </textPr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<sst xmlns="http://schemas.openxmlformats.org/spreadsheetml/2006/main" count="404" uniqueCount="276">
  <si>
    <t>De Rebelcell Fishfinder Battery Tool</t>
  </si>
  <si>
    <t>Find the right Rebelcell battery for your on-board equipment</t>
  </si>
  <si>
    <t>This tool is designed to help you choose the right Rebelcell battery for your on-board equipment</t>
  </si>
  <si>
    <t>In the grey cells, choose which equipment you have on board.</t>
  </si>
  <si>
    <t>In the table below, the green cells show the total  runtime per battery</t>
  </si>
  <si>
    <t>Is your equipment not listed? Please check the following tab</t>
  </si>
  <si>
    <t>Options</t>
  </si>
  <si>
    <t xml:space="preserve">Min </t>
  </si>
  <si>
    <t>Max</t>
  </si>
  <si>
    <t>Watt</t>
  </si>
  <si>
    <t>What is the minimum desired runtime in hours?</t>
  </si>
  <si>
    <t>Minimum input voltage</t>
  </si>
  <si>
    <t>Maximum input voltage</t>
  </si>
  <si>
    <t>Total power consumption in W</t>
  </si>
  <si>
    <t>Runtime per battery</t>
  </si>
  <si>
    <t>Min</t>
  </si>
  <si>
    <t>Wh</t>
  </si>
  <si>
    <t>Voltage gets below minimum at</t>
  </si>
  <si>
    <t>Runtime without stabilizer</t>
  </si>
  <si>
    <t>Runtime with stabilizer</t>
  </si>
  <si>
    <t>Stabilizer necessary or recommended?</t>
  </si>
  <si>
    <t xml:space="preserve">12V07 AV </t>
  </si>
  <si>
    <t>12V18 AV</t>
  </si>
  <si>
    <t>12V30 AV</t>
  </si>
  <si>
    <t>12V35 AV</t>
  </si>
  <si>
    <t xml:space="preserve">12V50 AV </t>
  </si>
  <si>
    <t xml:space="preserve">12V70 AV </t>
  </si>
  <si>
    <t xml:space="preserve">12V100 AV </t>
  </si>
  <si>
    <t>12V140 AV</t>
  </si>
  <si>
    <t>12V190 AV</t>
  </si>
  <si>
    <t xml:space="preserve">12V80 PRO </t>
  </si>
  <si>
    <t>The Rebelcell Fishfinder Battery Tool</t>
  </si>
  <si>
    <t>Was your equipment not listed on the previous page?</t>
  </si>
  <si>
    <t>Check the technical specifications in your equipment manual.</t>
  </si>
  <si>
    <t>Look up the minimum input voltage, maximum input voltage and consumption in W here.</t>
  </si>
  <si>
    <t>Do you have several devices? Then add up the power (W).</t>
  </si>
  <si>
    <t>Enter that data below in the grey cells.</t>
  </si>
  <si>
    <t>De Rebelcell Fishfinder Accu tool</t>
  </si>
  <si>
    <t>Vind de juiste Rebelcell accu voor uw apparatuur aan boord</t>
  </si>
  <si>
    <t>Deze tool is ontwikkeld om de juiste Rebelcell accu voor uw apparatuur aan boord te kiezen</t>
  </si>
  <si>
    <t>Kies in de grijze cellen welke apparatuur u aan boord heeft.</t>
  </si>
  <si>
    <t>In de tabel onderaan vindt u in de groene cellen de totale gebruikstijd per accu</t>
  </si>
  <si>
    <t>Staat uw apparatuur er niet bij? Kijk dan op het volgende Tabblad</t>
  </si>
  <si>
    <t>Opties</t>
  </si>
  <si>
    <t>Wat is de minimale gewenste gebruikstijd in uren?</t>
  </si>
  <si>
    <t>Minimaal ingangsvoltage</t>
  </si>
  <si>
    <t>Maximaal ingansvoltage</t>
  </si>
  <si>
    <t>Totaal verbruik in W</t>
  </si>
  <si>
    <t>Gebruikstijd per accu</t>
  </si>
  <si>
    <t>Voltage komt onder minimum bij</t>
  </si>
  <si>
    <t>Gebruikstijd zonder stabilisator</t>
  </si>
  <si>
    <t>Gebruikstijd met stabilisator</t>
  </si>
  <si>
    <t>Stabilisator noodzakelijk of aanbeloven?</t>
  </si>
  <si>
    <t>Vind de juiste Rebelcell accu voor uw visapparatuur aan boord</t>
  </si>
  <si>
    <t>Stond uw apparatuur er niet tussen op de vorige pagina?</t>
  </si>
  <si>
    <t>Kijk in de handleiding van uw apparatuur bij de technische specificaties.</t>
  </si>
  <si>
    <t>Zoek hier het minimale ingansvoltage, het maximale ingansvoltage en het verbruik in W op.</t>
  </si>
  <si>
    <t>Heeft u meerdere apparaten? Tel dan het vermogen (W) bij elkaar op.</t>
  </si>
  <si>
    <t>Vul die gegeven hieronde in de grijze cellen in.</t>
  </si>
  <si>
    <t>Ingangsvoltage</t>
  </si>
  <si>
    <t>Schermen</t>
  </si>
  <si>
    <t>A</t>
  </si>
  <si>
    <t>AV Line</t>
  </si>
  <si>
    <t>Gewenste uren</t>
  </si>
  <si>
    <t>Humminbird (ICE) Helix 5</t>
  </si>
  <si>
    <t>V</t>
  </si>
  <si>
    <t>%</t>
  </si>
  <si>
    <t>Humminbird (ICE) Helix 7</t>
  </si>
  <si>
    <t>Humminbird Helix 8</t>
  </si>
  <si>
    <t>Humminbird Helix 9</t>
  </si>
  <si>
    <t>Humminbird Helix 10</t>
  </si>
  <si>
    <t>Humminbird Helix 12</t>
  </si>
  <si>
    <t>Humminbird Helix 15</t>
  </si>
  <si>
    <t>Humminbird Apex 13</t>
  </si>
  <si>
    <t>Humminbird Apex 16</t>
  </si>
  <si>
    <t>Humminbird Apex 19</t>
  </si>
  <si>
    <t>Humminbird Solix 12</t>
  </si>
  <si>
    <t>Humminbird Solix 15</t>
  </si>
  <si>
    <t>Humminbird Onix 8 / Onix 10</t>
  </si>
  <si>
    <t>Humminbird Piranhamax 4</t>
  </si>
  <si>
    <t>Humminbird ICE 35 Flasher</t>
  </si>
  <si>
    <t>Humminbird Solix 10</t>
  </si>
  <si>
    <t>Humminbird MEGA 360</t>
  </si>
  <si>
    <t xml:space="preserve">Humminbird MEGA LIVE and targetlock </t>
  </si>
  <si>
    <t>Humminbird Targetlock</t>
  </si>
  <si>
    <t>Lowrance Elite Ti2 7</t>
  </si>
  <si>
    <t>Lowrance Elite Ti2 9</t>
  </si>
  <si>
    <t>Lowrance Elite Ti2 12</t>
  </si>
  <si>
    <t>Lowrance Elite FS 7</t>
  </si>
  <si>
    <t>Lowrance Elite FS 9</t>
  </si>
  <si>
    <t>Lowrance HOOK 5</t>
  </si>
  <si>
    <t>Lowrance HOOK 7</t>
  </si>
  <si>
    <t>Lowrance HOOK 9</t>
  </si>
  <si>
    <t>Lowrance HDS Live 7</t>
  </si>
  <si>
    <t>Lowrance HDS Live 9</t>
  </si>
  <si>
    <t>Lowrance HDS Live 12</t>
  </si>
  <si>
    <t>Lowrance HDS Live 16</t>
  </si>
  <si>
    <t>Lowrance HDS Carbon 7</t>
  </si>
  <si>
    <t>Lowrance HDS Carbon 9</t>
  </si>
  <si>
    <t>Lowrance HDS Carbon 12</t>
  </si>
  <si>
    <t>Lowrance HDS Carbon 16</t>
  </si>
  <si>
    <t>Lowrance HDS Gen1 5</t>
  </si>
  <si>
    <t>Lowrance HDS Gen1 7</t>
  </si>
  <si>
    <t>Lowrance HDS Gen1 8</t>
  </si>
  <si>
    <t>Lowrance HDS Gen1 10</t>
  </si>
  <si>
    <t>Lowrance HDS Gen2 7</t>
  </si>
  <si>
    <t>Lowrance HDS Gen2 9</t>
  </si>
  <si>
    <t>Lowrance HDS Gen2 12</t>
  </si>
  <si>
    <t>Lowrance HDS Gen3 7</t>
  </si>
  <si>
    <t>Lowrance HDS Gen3 9</t>
  </si>
  <si>
    <t>Lowrance HDS Gen3 12</t>
  </si>
  <si>
    <t>Lowrance  Active target transducer</t>
  </si>
  <si>
    <t>Raymarine Dragonfly 4DV</t>
  </si>
  <si>
    <t>Raymarine Dragonfly 4DVS / 4PRO</t>
  </si>
  <si>
    <t>Raymarine Dragonfly 5 Pro</t>
  </si>
  <si>
    <t>Raymarine Dragonfly 6</t>
  </si>
  <si>
    <t>Raymarine Dragonfly 7 PRO</t>
  </si>
  <si>
    <t>Raymarine AXIOM 7 PRO / Chartplotter</t>
  </si>
  <si>
    <t>Raymarine AXIOM 7 DV</t>
  </si>
  <si>
    <t>Raymarine AXIOM 9 DV / PRO</t>
  </si>
  <si>
    <t>Raymarine AXIOM 12 RV</t>
  </si>
  <si>
    <t>Raymarine AXIOM 12 (PRO)</t>
  </si>
  <si>
    <t>Raymarine Element 7 HV</t>
  </si>
  <si>
    <t>Raymarine Element 9 HV</t>
  </si>
  <si>
    <t>Raymarine Element 12HV</t>
  </si>
  <si>
    <t>Raymarine ES75</t>
  </si>
  <si>
    <t>Raymarine ES78</t>
  </si>
  <si>
    <t>Raymarine ES97 / ES98</t>
  </si>
  <si>
    <t>Raymarine ES127 / ES128</t>
  </si>
  <si>
    <t>Raymarine RVX1000</t>
  </si>
  <si>
    <t>Raymarine CP100</t>
  </si>
  <si>
    <t>Raymarine CP200</t>
  </si>
  <si>
    <t>Raymarine CP 370/470/570</t>
  </si>
  <si>
    <t>Simrad S2009</t>
  </si>
  <si>
    <t>Simrad Cruise 5</t>
  </si>
  <si>
    <t>Simrad Cruise 7</t>
  </si>
  <si>
    <t>Simrad Cruise 9</t>
  </si>
  <si>
    <t>Simrad Go XSE 5</t>
  </si>
  <si>
    <t>Simrad Go XSE 7 / 9</t>
  </si>
  <si>
    <t>Simrad Go XSE 12</t>
  </si>
  <si>
    <t>Simrad NSS EVO3 7</t>
  </si>
  <si>
    <t>Simrad NSS EVO3 9</t>
  </si>
  <si>
    <t xml:space="preserve">Simrad NSS EVO3 12 </t>
  </si>
  <si>
    <t>Simrad NSS EVO3 16</t>
  </si>
  <si>
    <t>Simrad NSS EVO3S 9</t>
  </si>
  <si>
    <t>Simrad NSS EVO3S 12</t>
  </si>
  <si>
    <t>Simrad NSS EVO3S 16</t>
  </si>
  <si>
    <t>Simrad NSO EVO3(S) 16</t>
  </si>
  <si>
    <t>Simrad NSO EVO3(S) 19</t>
  </si>
  <si>
    <t>Simrad NSO EVO3(S) 24</t>
  </si>
  <si>
    <t>Simrad NSX 7</t>
  </si>
  <si>
    <t>Simrad NSX 9</t>
  </si>
  <si>
    <t>Simrad NSX 12</t>
  </si>
  <si>
    <t>Garmin Striker (plus) 4/5 inch</t>
  </si>
  <si>
    <t>Garmin Striker plus 7 inch</t>
  </si>
  <si>
    <t>Garmin Striker plus 9 inch</t>
  </si>
  <si>
    <t>Garmin GPSmap 723</t>
  </si>
  <si>
    <t>Garmin GPSmap 923</t>
  </si>
  <si>
    <t>Garmin GPSmap 1223</t>
  </si>
  <si>
    <t>Garmin GPSMAP 8410</t>
  </si>
  <si>
    <t>Garmin GPSMAP 8412</t>
  </si>
  <si>
    <t>Garmin GPSMAP 8416</t>
  </si>
  <si>
    <t>Garmin GPSMAP 8417</t>
  </si>
  <si>
    <t>Garmin GPSMAP 8422</t>
  </si>
  <si>
    <t>Garmin GPSMAP 8424</t>
  </si>
  <si>
    <t>Garmin GPSmap 7407</t>
  </si>
  <si>
    <t>Garmin GPSmap 7408</t>
  </si>
  <si>
    <t>Garmin GPSmap 7410</t>
  </si>
  <si>
    <t>Garmin GPSmap 7412</t>
  </si>
  <si>
    <t>Garmin GPSmap 7416</t>
  </si>
  <si>
    <t>Garmin  GPSmap 722 (Plus)</t>
  </si>
  <si>
    <t>Garmin GPSmap 922 (Plus)</t>
  </si>
  <si>
    <t>Garmin GPSmap 1022 (Plus)</t>
  </si>
  <si>
    <t>Garmin GPSmap 1222 (Plus) / Touch</t>
  </si>
  <si>
    <t>Garmin Echomap Ultra 102 / 122 sv</t>
  </si>
  <si>
    <t>Garmin Echomap plus 42cv</t>
  </si>
  <si>
    <t>Garmin Echomap UHD 62cv</t>
  </si>
  <si>
    <t>Garmin Echomap UHD 92sv</t>
  </si>
  <si>
    <t>Garmin Garmin GPSmap 820xs</t>
  </si>
  <si>
    <t>Garmin GPSmap 820</t>
  </si>
  <si>
    <t>Garmin Panoptix PS30</t>
  </si>
  <si>
    <t>Garmin LiveScope Plus LVS34</t>
  </si>
  <si>
    <t>Garmin LiveScope LVS32</t>
  </si>
  <si>
    <t>Garmin GPSmap Black Box 8700</t>
  </si>
  <si>
    <t>Garmin GCV20</t>
  </si>
  <si>
    <t>12V120 PRO</t>
  </si>
  <si>
    <t xml:space="preserve">12V120 PRO </t>
  </si>
  <si>
    <t>Power Rebel 48K</t>
  </si>
  <si>
    <t>Choose you language:</t>
  </si>
  <si>
    <t>Talen</t>
  </si>
  <si>
    <t>EN</t>
  </si>
  <si>
    <t>NL</t>
  </si>
  <si>
    <t>DE</t>
  </si>
  <si>
    <t>Finden Sie die richtige Rebelcell-Batterie für Ihre Ausrüstung an Bord</t>
  </si>
  <si>
    <t>Dieses Tool soll Ihnen helfen, die richtige Rebelcell-Batterie für Ihre Ausrüstung an Bord zu finden</t>
  </si>
  <si>
    <t>Wählen Sie in den grauen Feldern aus, welche Ausrüstung Sie an Bord haben.</t>
  </si>
  <si>
    <t>In der Tabelle unten zeigen die grünen Zellen die Gesamtnutzungsdauer pro Batterie an.</t>
  </si>
  <si>
    <t>Ist Ihre Ausrüstung nicht aufgeführt? Prüfen Sie die folgende Registerkarte</t>
  </si>
  <si>
    <t xml:space="preserve">Was ist die gewünschte Mindestnutzungsdauer in Stunden?							</t>
  </si>
  <si>
    <t>Minimale Eingangsspannung</t>
  </si>
  <si>
    <t>Maximale Eingangsspannung</t>
  </si>
  <si>
    <t>Gesamtverbrauch in W</t>
  </si>
  <si>
    <t>Nutzungsdauer pro Batterie</t>
  </si>
  <si>
    <t>Die Spannung fällt unter das Minimum bei</t>
  </si>
  <si>
    <t>Betriebszeit ohne Stabilisator</t>
  </si>
  <si>
    <t>Betriebszeit mit Stabilisator</t>
  </si>
  <si>
    <t>Stabilisator erforderlich oder empfohlen?</t>
  </si>
  <si>
    <t>Nein</t>
  </si>
  <si>
    <t xml:space="preserve">Empfohlen </t>
  </si>
  <si>
    <t>Nötig</t>
  </si>
  <si>
    <t xml:space="preserve">Optionen </t>
  </si>
  <si>
    <t xml:space="preserve">Max </t>
  </si>
  <si>
    <t>Finden Sie die richtige Rebelcell-Batterie für Ihr Fischereigerät an Bord</t>
  </si>
  <si>
    <t>War Ihre Ausrüstung nicht auf der vorherigen Seite aufgeführt?</t>
  </si>
  <si>
    <t>Prüfen Sie die technischen Daten im Handbuch Ihres Geräts.</t>
  </si>
  <si>
    <t>Hier können Sie die minimale Eingangsspannung, die maximale Eingangsspannung und den Verbrauch in Watt nachschlagen.</t>
  </si>
  <si>
    <t>Haben Sie mehrere Geräte? Dann addieren Sie die Leistung (W).</t>
  </si>
  <si>
    <t>Tragen Sie diese Daten unten in die grauen Felder ein.</t>
  </si>
  <si>
    <t>Lowrance Elite 5</t>
  </si>
  <si>
    <t>Lowrance Elite 7/9</t>
  </si>
  <si>
    <t>Lowrance HDS PRO 9</t>
  </si>
  <si>
    <t>Lowrance HDS PRO 10</t>
  </si>
  <si>
    <t>Lowrance HDS PRO 12</t>
  </si>
  <si>
    <t>Lowrance HDS PRO 16</t>
  </si>
  <si>
    <t>Raymarine Element 7S</t>
  </si>
  <si>
    <t>Raymarine Element 9S</t>
  </si>
  <si>
    <t>Raymarine Element 12S</t>
  </si>
  <si>
    <t>Raymarine AXIOM PRO S9</t>
  </si>
  <si>
    <t>Raymarine AXIOM PRO S12</t>
  </si>
  <si>
    <t>Raymarine AXIOM PRO S16</t>
  </si>
  <si>
    <t>Raymarine AXIOM 2 PRO S9</t>
  </si>
  <si>
    <t>Raymarine AXIOM 2 PRO S12</t>
  </si>
  <si>
    <t>Raymarine AXIOM 2 PRO S16</t>
  </si>
  <si>
    <t>Raymarine AXIOM PRO RVX 9</t>
  </si>
  <si>
    <t>Raymarine AXIOM PRO RVX 12</t>
  </si>
  <si>
    <t>Raymarine AXIOM PRO RVX 16</t>
  </si>
  <si>
    <t>Raymarine AXIOM PRO 2 RVM 9</t>
  </si>
  <si>
    <t>Raymarine AXIOM PRO 2 RVM 12</t>
  </si>
  <si>
    <t>Raymarine AXIOM PRO 2 RVM 16</t>
  </si>
  <si>
    <t>Raymarine AXIOM XL 16</t>
  </si>
  <si>
    <t>Raymarine AXIOM XL 19</t>
  </si>
  <si>
    <t>Raymarine AXIOM XL 22</t>
  </si>
  <si>
    <t>Raymarine AXIOM XL 24</t>
  </si>
  <si>
    <t>Raymarine AXIOM 2 XL 16</t>
  </si>
  <si>
    <t>Raymarine AXIOM 2 XL 19</t>
  </si>
  <si>
    <t>Raymarine AXIOM 2 XL 22</t>
  </si>
  <si>
    <t>Raymarine AXIOM 2 XL 24</t>
  </si>
  <si>
    <t>Raymarine RVM1600</t>
  </si>
  <si>
    <t>Garmin Echomap UHD2 52cv</t>
  </si>
  <si>
    <t>Garmin Echomap UHD2 62cv</t>
  </si>
  <si>
    <t>Garmin Echomap UHD2 72cv</t>
  </si>
  <si>
    <t>Garmin GPSmap 9019</t>
  </si>
  <si>
    <t>Garmin GPSmap 9022</t>
  </si>
  <si>
    <t>Garmin GPSmap 9024</t>
  </si>
  <si>
    <t>Garmin GPSmap 9027</t>
  </si>
  <si>
    <t>Das Rebelcell Echolot- Batterie Tool</t>
  </si>
  <si>
    <t>Das Rebelcell Echolot-Batterie Tool</t>
  </si>
  <si>
    <t xml:space="preserve">Time </t>
  </si>
  <si>
    <t>H</t>
  </si>
  <si>
    <t>battery</t>
  </si>
  <si>
    <t>Empfohlen</t>
  </si>
  <si>
    <t>Choose the screens/devices you want to connect below (Max 15)</t>
  </si>
  <si>
    <t>Kies hieronder de schermen/apparaten die u wilt aansluiten (Max 15)</t>
  </si>
  <si>
    <t>Wählen Sie unten die Bildschirme/Geräte aus, die Sie anschließen möchten (maximal 15)</t>
  </si>
  <si>
    <t>Pro Line en Edge</t>
  </si>
  <si>
    <t>State of Charge (%)</t>
  </si>
  <si>
    <t>Voltage (V)</t>
  </si>
  <si>
    <t>Edge 12V75</t>
  </si>
  <si>
    <t>Edge 12V105</t>
  </si>
  <si>
    <t>Edge 12V210</t>
  </si>
  <si>
    <t>Edge 24V100</t>
  </si>
  <si>
    <t>Edge 24V</t>
  </si>
  <si>
    <t>Humminbird Mega Live 2</t>
  </si>
  <si>
    <t>Humminbird XPLORE 9 CMSI+</t>
  </si>
  <si>
    <t>Humminbird XPLORE 10 CMSI+</t>
  </si>
  <si>
    <t>Humminbird XPLORE 12 CMSI+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</si>
</sst>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0.0\ &quot;V&quot;"/>
    <numFmt numFmtId="165" formatCode="0.0\ &quot;W&quot;"/>
    <numFmt numFmtId="166" formatCode="0\ &quot;h.&quot;"/>
    <numFmt numFmtId="167" formatCode="0\ &quot;Wh&quot;"/>
    <numFmt numFmtId="168" formatCode="0.0%"/>
    <numFmt numFmtId="169" formatCode="0.0&quot; V&quot;"/>
    <numFmt numFmtId="170" formatCode="0.0&quot; W&quot;"/>
    <numFmt numFmtId="171" formatCode="0&quot; Wh&quot;"/>
    <numFmt numFmtId="172" formatCode="0&quot; h.&quot;"/>
    <numFmt numFmtId="173" formatCode="0.0\ &quot;h.&quot;"/>
  </numFmts>
  <fonts count="12" x14ac:knownFonts="1">
    <font>
      <sz val="12"/>
      <color theme="1"/>
      <name val="Calibri"/>
      <scheme val="minor"/>
    </font>
    <font>
      <sz val="12"/>
      <color theme="1"/>
      <name val="Century Gothic"/>
      <family val="1"/>
    </font>
    <font>
      <b/>
      <sz val="20"/>
      <color theme="1"/>
      <name val="Century Gothic"/>
      <family val="1"/>
    </font>
    <font>
      <b/>
      <sz val="12"/>
      <color rgb="FF757070"/>
      <name val="Century Gothic"/>
      <family val="1"/>
    </font>
    <font>
      <b/>
      <sz val="12"/>
      <color theme="1"/>
      <name val="Century Gothic"/>
      <family val="1"/>
    </font>
    <font>
      <b/>
      <sz val="12"/>
      <color theme="2" tint="-0.499984740745262"/>
      <name val="Century Gothic"/>
      <family val="1"/>
    </font>
    <font>
      <b/>
      <sz val="20"/>
      <color rgb="FF000000"/>
      <name val="Century Gothic"/>
      <family val="1"/>
      <charset val="1"/>
    </font>
    <font>
      <sz val="12"/>
      <color rgb="FF000000"/>
      <name val="Century Gothic"/>
      <family val="1"/>
      <charset val="1"/>
    </font>
    <font>
      <b/>
      <sz val="12"/>
      <color rgb="FF757070"/>
      <name val="Century Gothic"/>
      <family val="1"/>
      <charset val="1"/>
    </font>
    <font>
      <b/>
      <sz val="12"/>
      <color rgb="FF000000"/>
      <name val="Century Gothic"/>
      <family val="1"/>
      <charset val="1"/>
    </font>
    <font>
      <b/>
      <sz val="12"/>
      <color rgb="FF000000"/>
      <name val="Calibri"/>
      <family val="2"/>
      <charset val="1"/>
    </font>
    <font>
      <b/>
      <sz val="12"/>
      <color rgb="FF808080"/>
      <name val="Century Gothic"/>
      <family val="1"/>
      <charset val="1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E2EFD9"/>
        <bgColor rgb="FFE2EFD9"/>
      </patternFill>
    </fill>
    <fill>
      <patternFill patternType="solid">
        <fgColor rgb="FFFBE4D5"/>
        <bgColor rgb="FFFBE4D5"/>
      </patternFill>
    </fill>
    <fill>
      <patternFill patternType="solid">
        <fgColor rgb="FFC5E0B3"/>
        <bgColor rgb="FFC5E0B3"/>
      </patternFill>
    </fill>
    <fill>
      <patternFill patternType="solid">
        <fgColor theme="0" tint="-0.14999847407452621"/>
        <bgColor rgb="FFF2F2F2"/>
      </patternFill>
    </fill>
    <fill>
      <patternFill patternType="solid">
        <fgColor theme="0" tint="-0.14999847407452621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2F2F2"/>
      </patternFill>
    </fill>
    <fill>
      <patternFill patternType="solid">
        <fgColor theme="0"/>
        <bgColor rgb="FFD9D9D9"/>
      </patternFill>
    </fill>
    <fill>
      <patternFill patternType="solid">
        <fgColor theme="0"/>
        <bgColor rgb="FFC5E0B3"/>
      </patternFill>
    </fill>
    <fill>
      <patternFill patternType="solid">
        <fgColor theme="0"/>
        <bgColor rgb="FFE2EFD9"/>
      </patternFill>
    </fill>
    <fill>
      <patternFill patternType="solid">
        <fgColor theme="0"/>
        <bgColor rgb="FFFBE4D5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2" borderId="1" xfId="0" applyFont="1" applyFill="1" applyBorder="1"/>
    <xf numFmtId="0" fontId="2" fillId="2" borderId="1" xfId="0" applyFont="1" applyFill="1" applyBorder="1"/>
    <xf numFmtId="0" fontId="3" fillId="2" borderId="1" xfId="0" applyFont="1" applyFill="1" applyBorder="1"/>
    <xf numFmtId="0" fontId="4" fillId="2" borderId="1" xfId="0" applyFont="1" applyFill="1" applyBorder="1"/>
    <xf numFmtId="0" fontId="4" fillId="2" borderId="2" xfId="0" applyFont="1" applyFill="1" applyBorder="1"/>
    <xf numFmtId="164" fontId="1" fillId="2" borderId="2" xfId="0" applyNumberFormat="1" applyFont="1" applyFill="1" applyBorder="1"/>
    <xf numFmtId="165" fontId="1" fillId="2" borderId="2" xfId="0" applyNumberFormat="1" applyFont="1" applyFill="1" applyBorder="1"/>
    <xf numFmtId="0" fontId="4" fillId="3" borderId="3" xfId="0" applyFont="1" applyFill="1" applyBorder="1"/>
    <xf numFmtId="0" fontId="1" fillId="3" borderId="4" xfId="0" applyFont="1" applyFill="1" applyBorder="1"/>
    <xf numFmtId="0" fontId="1" fillId="3" borderId="5" xfId="0" applyFont="1" applyFill="1" applyBorder="1"/>
    <xf numFmtId="0" fontId="1" fillId="2" borderId="2" xfId="0" applyFont="1" applyFill="1" applyBorder="1"/>
    <xf numFmtId="164" fontId="1" fillId="4" borderId="2" xfId="0" applyNumberFormat="1" applyFont="1" applyFill="1" applyBorder="1"/>
    <xf numFmtId="166" fontId="1" fillId="2" borderId="1" xfId="0" applyNumberFormat="1" applyFont="1" applyFill="1" applyBorder="1"/>
    <xf numFmtId="165" fontId="1" fillId="4" borderId="2" xfId="0" applyNumberFormat="1" applyFont="1" applyFill="1" applyBorder="1"/>
    <xf numFmtId="0" fontId="4" fillId="2" borderId="2" xfId="0" applyFont="1" applyFill="1" applyBorder="1" applyAlignment="1">
      <alignment wrapText="1"/>
    </xf>
    <xf numFmtId="167" fontId="1" fillId="2" borderId="2" xfId="0" applyNumberFormat="1" applyFont="1" applyFill="1" applyBorder="1"/>
    <xf numFmtId="168" fontId="1" fillId="2" borderId="2" xfId="0" applyNumberFormat="1" applyFont="1" applyFill="1" applyBorder="1"/>
    <xf numFmtId="166" fontId="1" fillId="5" borderId="2" xfId="0" applyNumberFormat="1" applyFont="1" applyFill="1" applyBorder="1"/>
    <xf numFmtId="0" fontId="1" fillId="2" borderId="6" xfId="0" applyFont="1" applyFill="1" applyBorder="1"/>
    <xf numFmtId="164" fontId="1" fillId="2" borderId="6" xfId="0" applyNumberFormat="1" applyFont="1" applyFill="1" applyBorder="1"/>
    <xf numFmtId="167" fontId="1" fillId="2" borderId="6" xfId="0" applyNumberFormat="1" applyFont="1" applyFill="1" applyBorder="1"/>
    <xf numFmtId="168" fontId="1" fillId="2" borderId="6" xfId="0" applyNumberFormat="1" applyFont="1" applyFill="1" applyBorder="1"/>
    <xf numFmtId="0" fontId="4" fillId="2" borderId="6" xfId="0" applyFont="1" applyFill="1" applyBorder="1"/>
    <xf numFmtId="0" fontId="4" fillId="2" borderId="6" xfId="0" applyFont="1" applyFill="1" applyBorder="1" applyAlignment="1">
      <alignment wrapText="1"/>
    </xf>
    <xf numFmtId="164" fontId="1" fillId="4" borderId="5" xfId="0" applyNumberFormat="1" applyFont="1" applyFill="1" applyBorder="1"/>
    <xf numFmtId="0" fontId="1" fillId="2" borderId="7" xfId="0" applyFont="1" applyFill="1" applyBorder="1"/>
    <xf numFmtId="0" fontId="0" fillId="8" borderId="0" xfId="0" applyFill="1"/>
    <xf numFmtId="0" fontId="2" fillId="8" borderId="0" xfId="0" applyFont="1" applyFill="1"/>
    <xf numFmtId="0" fontId="1" fillId="8" borderId="0" xfId="0" applyFont="1" applyFill="1"/>
    <xf numFmtId="0" fontId="5" fillId="8" borderId="0" xfId="0" applyFont="1" applyFill="1"/>
    <xf numFmtId="0" fontId="4" fillId="8" borderId="0" xfId="0" applyFont="1" applyFill="1"/>
    <xf numFmtId="0" fontId="1" fillId="8" borderId="6" xfId="0" applyFont="1" applyFill="1" applyBorder="1"/>
    <xf numFmtId="0" fontId="4" fillId="8" borderId="6" xfId="0" applyFont="1" applyFill="1" applyBorder="1"/>
    <xf numFmtId="0" fontId="4" fillId="8" borderId="6" xfId="0" applyFont="1" applyFill="1" applyBorder="1" applyAlignment="1">
      <alignment wrapText="1"/>
    </xf>
    <xf numFmtId="173" fontId="1" fillId="3" borderId="6" xfId="0" applyNumberFormat="1" applyFont="1" applyFill="1" applyBorder="1"/>
    <xf numFmtId="0" fontId="10" fillId="9" borderId="0" xfId="0" applyFont="1" applyFill="1"/>
    <xf numFmtId="0" fontId="1" fillId="10" borderId="1" xfId="0" applyFont="1" applyFill="1" applyBorder="1"/>
    <xf numFmtId="0" fontId="4" fillId="10" borderId="1" xfId="0" applyFont="1" applyFill="1" applyBorder="1"/>
    <xf numFmtId="0" fontId="1" fillId="10" borderId="0" xfId="0" applyFont="1" applyFill="1"/>
    <xf numFmtId="10" fontId="1" fillId="10" borderId="1" xfId="0" applyNumberFormat="1" applyFont="1" applyFill="1" applyBorder="1"/>
    <xf numFmtId="0" fontId="6" fillId="9" borderId="0" xfId="0" applyFont="1" applyFill="1"/>
    <xf numFmtId="0" fontId="7" fillId="9" borderId="0" xfId="0" applyFont="1" applyFill="1"/>
    <xf numFmtId="0" fontId="0" fillId="9" borderId="0" xfId="0" applyFill="1"/>
    <xf numFmtId="0" fontId="11" fillId="9" borderId="0" xfId="0" applyFont="1" applyFill="1"/>
    <xf numFmtId="0" fontId="9" fillId="10" borderId="0" xfId="0" applyFont="1" applyFill="1"/>
    <xf numFmtId="0" fontId="7" fillId="10" borderId="0" xfId="0" applyFont="1" applyFill="1"/>
    <xf numFmtId="0" fontId="7" fillId="9" borderId="6" xfId="0" applyFont="1" applyFill="1" applyBorder="1"/>
    <xf numFmtId="169" fontId="7" fillId="9" borderId="6" xfId="0" applyNumberFormat="1" applyFont="1" applyFill="1" applyBorder="1" applyProtection="1">
      <protection locked="0"/>
    </xf>
    <xf numFmtId="170" fontId="7" fillId="9" borderId="6" xfId="0" applyNumberFormat="1" applyFont="1" applyFill="1" applyBorder="1" applyProtection="1">
      <protection locked="0"/>
    </xf>
    <xf numFmtId="0" fontId="9" fillId="9" borderId="6" xfId="0" applyFont="1" applyFill="1" applyBorder="1"/>
    <xf numFmtId="0" fontId="9" fillId="9" borderId="6" xfId="0" applyFont="1" applyFill="1" applyBorder="1" applyAlignment="1">
      <alignment wrapText="1"/>
    </xf>
    <xf numFmtId="0" fontId="7" fillId="10" borderId="6" xfId="0" applyFont="1" applyFill="1" applyBorder="1"/>
    <xf numFmtId="169" fontId="7" fillId="10" borderId="6" xfId="0" applyNumberFormat="1" applyFont="1" applyFill="1" applyBorder="1"/>
    <xf numFmtId="171" fontId="7" fillId="10" borderId="6" xfId="0" applyNumberFormat="1" applyFont="1" applyFill="1" applyBorder="1"/>
    <xf numFmtId="172" fontId="7" fillId="11" borderId="6" xfId="0" applyNumberFormat="1" applyFont="1" applyFill="1" applyBorder="1"/>
    <xf numFmtId="164" fontId="1" fillId="8" borderId="6" xfId="0" applyNumberFormat="1" applyFont="1" applyFill="1" applyBorder="1" applyProtection="1">
      <protection locked="0"/>
    </xf>
    <xf numFmtId="165" fontId="1" fillId="8" borderId="6" xfId="0" applyNumberFormat="1" applyFont="1" applyFill="1" applyBorder="1" applyProtection="1">
      <protection locked="0"/>
    </xf>
    <xf numFmtId="166" fontId="1" fillId="12" borderId="2" xfId="0" applyNumberFormat="1" applyFont="1" applyFill="1" applyBorder="1"/>
    <xf numFmtId="164" fontId="1" fillId="10" borderId="2" xfId="0" applyNumberFormat="1" applyFont="1" applyFill="1" applyBorder="1"/>
    <xf numFmtId="165" fontId="1" fillId="10" borderId="2" xfId="0" applyNumberFormat="1" applyFont="1" applyFill="1" applyBorder="1"/>
    <xf numFmtId="0" fontId="8" fillId="9" borderId="0" xfId="0" applyFont="1" applyFill="1"/>
    <xf numFmtId="0" fontId="9" fillId="9" borderId="0" xfId="0" applyFont="1" applyFill="1"/>
    <xf numFmtId="0" fontId="1" fillId="10" borderId="2" xfId="0" applyFont="1" applyFill="1" applyBorder="1"/>
    <xf numFmtId="0" fontId="7" fillId="13" borderId="6" xfId="0" applyFont="1" applyFill="1" applyBorder="1"/>
    <xf numFmtId="0" fontId="4" fillId="13" borderId="3" xfId="0" applyFont="1" applyFill="1" applyBorder="1"/>
    <xf numFmtId="0" fontId="1" fillId="13" borderId="4" xfId="0" applyFont="1" applyFill="1" applyBorder="1"/>
    <xf numFmtId="0" fontId="1" fillId="13" borderId="5" xfId="0" applyFont="1" applyFill="1" applyBorder="1"/>
    <xf numFmtId="164" fontId="1" fillId="14" borderId="2" xfId="0" applyNumberFormat="1" applyFont="1" applyFill="1" applyBorder="1"/>
    <xf numFmtId="169" fontId="7" fillId="9" borderId="6" xfId="0" applyNumberFormat="1" applyFont="1" applyFill="1" applyBorder="1"/>
    <xf numFmtId="165" fontId="1" fillId="14" borderId="2" xfId="0" applyNumberFormat="1" applyFont="1" applyFill="1" applyBorder="1"/>
    <xf numFmtId="170" fontId="7" fillId="9" borderId="6" xfId="0" applyNumberFormat="1" applyFont="1" applyFill="1" applyBorder="1"/>
    <xf numFmtId="166" fontId="1" fillId="13" borderId="6" xfId="0" applyNumberFormat="1" applyFont="1" applyFill="1" applyBorder="1"/>
    <xf numFmtId="172" fontId="7" fillId="10" borderId="6" xfId="0" applyNumberFormat="1" applyFont="1" applyFill="1" applyBorder="1"/>
    <xf numFmtId="0" fontId="1" fillId="7" borderId="6" xfId="0" applyFont="1" applyFill="1" applyBorder="1" applyProtection="1">
      <protection locked="0"/>
    </xf>
    <xf numFmtId="0" fontId="1" fillId="6" borderId="2" xfId="0" applyFont="1" applyFill="1" applyBorder="1" applyProtection="1">
      <protection locked="0"/>
    </xf>
    <xf numFmtId="164" fontId="1" fillId="6" borderId="2" xfId="0" applyNumberFormat="1" applyFont="1" applyFill="1" applyBorder="1" applyProtection="1">
      <protection locked="0"/>
    </xf>
    <xf numFmtId="165" fontId="1" fillId="6" borderId="2" xfId="0" applyNumberFormat="1" applyFont="1" applyFill="1" applyBorder="1" applyProtection="1">
      <protection locked="0"/>
    </xf>
    <xf numFmtId="0" fontId="7" fillId="13" borderId="1" xfId="0" applyFont="1" applyFill="1" applyBorder="1"/>
    <xf numFmtId="0" fontId="1" fillId="6" borderId="5" xfId="0" applyFont="1" applyFill="1" applyBorder="1" applyProtection="1">
      <protection locked="0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onnections" Target="connections.xml"/><Relationship Id="rId15" Type="http://schemas.openxmlformats.org/officeDocument/2006/relationships/calcChain" Target="calcChain.xml"/><Relationship Id="rId10" Type="http://schemas.openxmlformats.org/officeDocument/2006/relationships/theme" Target="theme/theme1.xml"/><Relationship Id="rId9" Type="http://customschemas.google.com/relationships/workbookmetadata" Target="metadata"/><Relationship Id="rId14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3175000</xdr:colOff>
      <xdr:row>1</xdr:row>
      <xdr:rowOff>38100</xdr:rowOff>
    </xdr:from>
    <xdr:to>
      <xdr:col>7</xdr:col>
      <xdr:colOff>2120900</xdr:colOff>
      <xdr:row>2</xdr:row>
      <xdr:rowOff>292100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986C493-B7E7-EB85-75F2-510D35E60D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28100" y="228600"/>
          <a:ext cx="2438400" cy="444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152400</xdr:colOff>
      <xdr:row>1</xdr:row>
      <xdr:rowOff>25400</xdr:rowOff>
    </xdr:from>
    <xdr:to>
      <xdr:col>7</xdr:col>
      <xdr:colOff>2590800</xdr:colOff>
      <xdr:row>2</xdr:row>
      <xdr:rowOff>279400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A99F17-D20C-DF45-81FC-F366D78A2A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58200" y="215900"/>
          <a:ext cx="2438400" cy="444500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versed_and_Sorted_Voltage_to_State_of_Charge_Table" connectionId="1" xr16:uid="{7D21E9BA-54C6-EC4D-98A0-8F19DA77AF3F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1010"/>
  <sheetViews>
    <sheetView tabSelected="1" workbookViewId="0">
      <selection activeCell="C13" sqref="C13"/>
    </sheetView>
  </sheetViews>
  <sheetFormatPr baseColWidth="10" defaultColWidth="11.1640625" defaultRowHeight="15" customHeight="1" x14ac:dyDescent="0.2"/>
  <cols>
    <col min="1" max="1" width="3.33203125" style="27" customWidth="1"/>
    <col min="2" max="2" width="5.83203125" style="27" customWidth="1"/>
    <col min="3" max="3" width="33" style="27" customWidth="1"/>
    <col min="4" max="4" width="11.6640625" style="27" customWidth="1"/>
    <col min="5" max="6" width="10.83203125" style="27" customWidth="1"/>
    <col min="7" max="7" width="45.83203125" style="27" customWidth="1"/>
    <col min="8" max="8" width="32.1640625" style="27" customWidth="1"/>
    <col min="9" max="9" width="29.1640625" style="27" customWidth="1"/>
    <col min="10" max="10" width="17.33203125" style="27" customWidth="1"/>
    <col min="11" max="11" width="10.83203125" style="27" customWidth="1"/>
    <col min="12" max="12" width="10.83203125" style="27" hidden="1" customWidth="1"/>
    <col min="13" max="16" width="10.5" style="27" hidden="1" customWidth="1"/>
    <col min="17" max="17" width="15.33203125" style="27" hidden="1" customWidth="1"/>
    <col min="18" max="19" width="10.5" style="27" hidden="1" customWidth="1"/>
    <col min="20" max="20" width="20.5" style="27" hidden="1" customWidth="1"/>
    <col min="21" max="21" width="10.5" style="27" hidden="1" customWidth="1"/>
    <col min="22" max="22" width="16" style="27" hidden="1" customWidth="1"/>
    <col min="23" max="26" width="10.5" style="27" hidden="1" customWidth="1"/>
    <col min="27" max="41" width="11.1640625" style="27" hidden="1" customWidth="1"/>
    <col min="42" max="43" width="11.1640625" style="27" customWidth="1"/>
    <col min="44" max="16384" width="11.1640625" style="27"/>
  </cols>
  <sheetData>
    <row r="1" spans="1:40" ht="15.7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40" ht="15.75" customHeight="1" x14ac:dyDescent="0.2">
      <c r="A2" s="1"/>
      <c r="B2" s="1"/>
      <c r="C2" s="4" t="s">
        <v>188</v>
      </c>
      <c r="D2" s="74" t="s">
        <v>190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40" ht="25" x14ac:dyDescent="0.25">
      <c r="A3" s="1"/>
      <c r="B3" s="1"/>
      <c r="C3" s="2" t="str" cm="1">
        <f t="array" ref="C3">_xlfn.IFS($D$2='Tool-data'!$U$4,W3,$D$2='Tool-data'!$U$3,M3,$D$2='Tool-data'!$U$5,AG3)</f>
        <v>De Rebelcell Fishfinder Battery Tool</v>
      </c>
      <c r="D3" s="1"/>
      <c r="E3" s="1"/>
      <c r="F3" s="1"/>
      <c r="G3" s="1"/>
      <c r="H3" s="1"/>
      <c r="I3" s="1"/>
      <c r="J3" s="1"/>
      <c r="K3" s="1"/>
      <c r="L3" s="1"/>
      <c r="M3" s="2" t="s">
        <v>0</v>
      </c>
      <c r="N3" s="1"/>
      <c r="O3" s="1"/>
      <c r="P3" s="1"/>
      <c r="Q3" s="1"/>
      <c r="R3" s="1"/>
      <c r="S3" s="1"/>
      <c r="T3" s="1"/>
      <c r="U3" s="1"/>
      <c r="V3" s="1"/>
      <c r="W3" s="2" t="s">
        <v>37</v>
      </c>
      <c r="X3" s="1"/>
      <c r="Y3" s="1"/>
      <c r="Z3" s="1"/>
      <c r="AA3" s="1"/>
      <c r="AB3" s="1"/>
      <c r="AC3" s="1"/>
      <c r="AD3" s="1"/>
      <c r="AE3" s="1"/>
      <c r="AG3" s="41" t="s">
        <v>255</v>
      </c>
      <c r="AH3" s="42"/>
      <c r="AI3" s="42"/>
      <c r="AJ3" s="42"/>
      <c r="AK3" s="42"/>
      <c r="AL3" s="42"/>
      <c r="AM3" s="42"/>
      <c r="AN3" s="42"/>
    </row>
    <row r="4" spans="1:40" ht="15.75" customHeight="1" x14ac:dyDescent="0.2">
      <c r="A4" s="1"/>
      <c r="B4" s="1"/>
      <c r="C4" s="3" t="str" cm="1">
        <f t="array" ref="C4">_xlfn.IFS($D$2='Tool-data'!$U$4,W4,$D$2='Tool-data'!$U$3,M4,$D$2='Tool-data'!$U$5,AG4)</f>
        <v>Find the right Rebelcell battery for your on-board equipment</v>
      </c>
      <c r="D4" s="1"/>
      <c r="E4" s="1"/>
      <c r="F4" s="1"/>
      <c r="G4" s="1"/>
      <c r="H4" s="1"/>
      <c r="I4" s="1"/>
      <c r="J4" s="1"/>
      <c r="K4" s="1"/>
      <c r="L4" s="1"/>
      <c r="M4" s="3" t="s">
        <v>1</v>
      </c>
      <c r="N4" s="1"/>
      <c r="O4" s="1"/>
      <c r="P4" s="1"/>
      <c r="Q4" s="1"/>
      <c r="R4" s="1"/>
      <c r="S4" s="1"/>
      <c r="T4" s="1"/>
      <c r="U4" s="1"/>
      <c r="V4" s="1"/>
      <c r="W4" s="3" t="s">
        <v>38</v>
      </c>
      <c r="X4" s="1"/>
      <c r="Y4" s="1"/>
      <c r="Z4" s="1"/>
      <c r="AA4" s="1"/>
      <c r="AB4" s="1"/>
      <c r="AC4" s="1"/>
      <c r="AD4" s="1"/>
      <c r="AE4" s="1"/>
      <c r="AG4" s="61" t="s">
        <v>193</v>
      </c>
      <c r="AH4" s="42"/>
      <c r="AI4" s="42"/>
      <c r="AJ4" s="42"/>
      <c r="AK4" s="42"/>
      <c r="AL4" s="42"/>
      <c r="AM4" s="42"/>
      <c r="AN4" s="42"/>
    </row>
    <row r="5" spans="1:40" ht="15.7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G5" s="42"/>
      <c r="AH5" s="42"/>
      <c r="AI5" s="42"/>
      <c r="AJ5" s="42"/>
      <c r="AK5" s="42"/>
      <c r="AL5" s="42"/>
      <c r="AM5" s="42"/>
      <c r="AN5" s="42"/>
    </row>
    <row r="6" spans="1:40" ht="15.75" customHeight="1" x14ac:dyDescent="0.2">
      <c r="A6" s="1"/>
      <c r="B6" s="1"/>
      <c r="C6" s="1" t="str" cm="1">
        <f t="array" ref="C6">_xlfn.IFS($D$2='Tool-data'!$U$4,W6,$D$2='Tool-data'!$U$3,M6,$D$2='Tool-data'!$U$5,AG6)</f>
        <v>This tool is designed to help you choose the right Rebelcell battery for your on-board equipment</v>
      </c>
      <c r="D6" s="1"/>
      <c r="E6" s="1"/>
      <c r="F6" s="1"/>
      <c r="G6" s="1"/>
      <c r="H6" s="1"/>
      <c r="I6" s="1"/>
      <c r="J6" s="1"/>
      <c r="K6" s="1"/>
      <c r="L6" s="1"/>
      <c r="M6" s="1" t="s">
        <v>2</v>
      </c>
      <c r="N6" s="1"/>
      <c r="O6" s="1"/>
      <c r="P6" s="1"/>
      <c r="Q6" s="1"/>
      <c r="R6" s="1"/>
      <c r="S6" s="1"/>
      <c r="T6" s="1"/>
      <c r="U6" s="1"/>
      <c r="V6" s="1"/>
      <c r="W6" s="1" t="s">
        <v>39</v>
      </c>
      <c r="X6" s="1"/>
      <c r="Y6" s="1"/>
      <c r="Z6" s="1"/>
      <c r="AA6" s="1"/>
      <c r="AB6" s="1"/>
      <c r="AC6" s="1"/>
      <c r="AD6" s="1"/>
      <c r="AE6" s="1"/>
      <c r="AG6" s="42" t="s">
        <v>194</v>
      </c>
      <c r="AH6" s="42"/>
      <c r="AI6" s="42"/>
      <c r="AJ6" s="42"/>
      <c r="AK6" s="42"/>
      <c r="AL6" s="42"/>
      <c r="AM6" s="42"/>
      <c r="AN6" s="42"/>
    </row>
    <row r="7" spans="1:40" ht="15.75" customHeight="1" x14ac:dyDescent="0.2">
      <c r="A7" s="1"/>
      <c r="B7" s="1"/>
      <c r="C7" s="1" t="str" cm="1">
        <f t="array" ref="C7">_xlfn.IFS($D$2='Tool-data'!$U$4,W7,$D$2='Tool-data'!$U$3,M7,$D$2='Tool-data'!$U$5,AG7)</f>
        <v>In the grey cells, choose which equipment you have on board.</v>
      </c>
      <c r="D7" s="1"/>
      <c r="E7" s="1"/>
      <c r="F7" s="1"/>
      <c r="G7" s="1"/>
      <c r="H7" s="1"/>
      <c r="I7" s="1"/>
      <c r="J7" s="1"/>
      <c r="K7" s="1"/>
      <c r="L7" s="1"/>
      <c r="M7" s="1" t="s">
        <v>3</v>
      </c>
      <c r="N7" s="1"/>
      <c r="O7" s="1"/>
      <c r="P7" s="1"/>
      <c r="Q7" s="1"/>
      <c r="R7" s="1"/>
      <c r="S7" s="1"/>
      <c r="T7" s="1"/>
      <c r="U7" s="1"/>
      <c r="V7" s="1"/>
      <c r="W7" s="1" t="s">
        <v>40</v>
      </c>
      <c r="X7" s="1"/>
      <c r="Y7" s="1"/>
      <c r="Z7" s="1"/>
      <c r="AA7" s="1"/>
      <c r="AB7" s="1"/>
      <c r="AC7" s="1"/>
      <c r="AD7" s="1"/>
      <c r="AE7" s="1"/>
      <c r="AG7" s="42" t="s">
        <v>195</v>
      </c>
      <c r="AH7" s="42"/>
      <c r="AI7" s="42"/>
      <c r="AJ7" s="42"/>
      <c r="AK7" s="42"/>
      <c r="AL7" s="42"/>
      <c r="AM7" s="42"/>
      <c r="AN7" s="42"/>
    </row>
    <row r="8" spans="1:40" ht="15.75" customHeight="1" x14ac:dyDescent="0.2">
      <c r="A8" s="1"/>
      <c r="B8" s="1"/>
      <c r="C8" s="1" t="str" cm="1">
        <f t="array" ref="C8">_xlfn.IFS($D$2='Tool-data'!$U$4,W8,$D$2='Tool-data'!$U$3,M8,$D$2='Tool-data'!$U$5,AG8)</f>
        <v>In the table below, the green cells show the total  runtime per battery</v>
      </c>
      <c r="D8" s="1"/>
      <c r="E8" s="1"/>
      <c r="F8" s="1"/>
      <c r="G8" s="1"/>
      <c r="H8" s="1"/>
      <c r="I8" s="1"/>
      <c r="J8" s="1"/>
      <c r="K8" s="1"/>
      <c r="L8" s="1"/>
      <c r="M8" s="1" t="s">
        <v>4</v>
      </c>
      <c r="N8" s="1"/>
      <c r="O8" s="1"/>
      <c r="P8" s="1"/>
      <c r="Q8" s="1"/>
      <c r="R8" s="1"/>
      <c r="S8" s="1"/>
      <c r="T8" s="1"/>
      <c r="U8" s="1"/>
      <c r="V8" s="1"/>
      <c r="W8" s="1" t="s">
        <v>41</v>
      </c>
      <c r="X8" s="1"/>
      <c r="Y8" s="1"/>
      <c r="Z8" s="1"/>
      <c r="AA8" s="1"/>
      <c r="AB8" s="1"/>
      <c r="AC8" s="1"/>
      <c r="AD8" s="1"/>
      <c r="AE8" s="1"/>
      <c r="AG8" s="42" t="s">
        <v>196</v>
      </c>
      <c r="AH8" s="42"/>
      <c r="AI8" s="42"/>
      <c r="AJ8" s="42"/>
      <c r="AK8" s="42"/>
      <c r="AL8" s="42"/>
      <c r="AM8" s="42"/>
      <c r="AN8" s="42"/>
    </row>
    <row r="9" spans="1:40" ht="15.75" customHeight="1" x14ac:dyDescent="0.2">
      <c r="A9" s="1"/>
      <c r="B9" s="1"/>
      <c r="C9" s="1" t="str" cm="1">
        <f t="array" ref="C9">_xlfn.IFS($D$2='Tool-data'!$U$4,W9,$D$2='Tool-data'!$U$3,M9,$D$2='Tool-data'!$U$5,AG9)</f>
        <v>Is your equipment not listed? Please check the following tab</v>
      </c>
      <c r="D9" s="1"/>
      <c r="E9" s="1"/>
      <c r="F9" s="1"/>
      <c r="G9" s="1"/>
      <c r="H9" s="1"/>
      <c r="I9" s="1"/>
      <c r="J9" s="1"/>
      <c r="K9" s="1"/>
      <c r="L9" s="1"/>
      <c r="M9" s="1" t="s">
        <v>5</v>
      </c>
      <c r="N9" s="1"/>
      <c r="O9" s="1"/>
      <c r="P9" s="1"/>
      <c r="Q9" s="1"/>
      <c r="R9" s="1"/>
      <c r="S9" s="1"/>
      <c r="T9" s="1"/>
      <c r="U9" s="1"/>
      <c r="V9" s="1"/>
      <c r="W9" s="1" t="s">
        <v>42</v>
      </c>
      <c r="X9" s="1"/>
      <c r="Y9" s="1"/>
      <c r="Z9" s="1"/>
      <c r="AA9" s="1"/>
      <c r="AB9" s="1"/>
      <c r="AC9" s="1"/>
      <c r="AD9" s="1"/>
      <c r="AE9" s="1"/>
      <c r="AG9" s="42" t="s">
        <v>197</v>
      </c>
      <c r="AH9" s="42"/>
      <c r="AI9" s="42"/>
      <c r="AJ9" s="42"/>
      <c r="AK9" s="42"/>
      <c r="AL9" s="42"/>
      <c r="AM9" s="42"/>
      <c r="AN9" s="42"/>
    </row>
    <row r="10" spans="1:40" ht="15.7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G10" s="42"/>
      <c r="AH10" s="42"/>
      <c r="AI10" s="42"/>
      <c r="AJ10" s="42"/>
      <c r="AK10" s="42"/>
      <c r="AL10" s="42"/>
      <c r="AM10" s="42"/>
      <c r="AN10" s="42"/>
    </row>
    <row r="11" spans="1:40" ht="16.5" customHeight="1" x14ac:dyDescent="0.2">
      <c r="A11" s="1"/>
      <c r="B11" s="1"/>
      <c r="C11" s="4" t="str" cm="1">
        <f t="array" ref="C11">_xlfn.IFS($D$2='Tool-data'!$U$4,W11,$D$2='Tool-data'!$U$3,M11,$D$2='Tool-data'!$U$5,AG11)</f>
        <v>Choose the screens/devices you want to connect below (Max 15)</v>
      </c>
      <c r="D11" s="1"/>
      <c r="E11" s="1"/>
      <c r="F11" s="1"/>
      <c r="G11" s="1"/>
      <c r="H11" s="1"/>
      <c r="I11" s="1"/>
      <c r="J11" s="1"/>
      <c r="K11" s="1"/>
      <c r="L11" s="1"/>
      <c r="M11" s="4" t="s">
        <v>261</v>
      </c>
      <c r="N11" s="1"/>
      <c r="O11" s="1"/>
      <c r="P11" s="1"/>
      <c r="Q11" s="1"/>
      <c r="R11" s="1"/>
      <c r="S11" s="1"/>
      <c r="T11" s="1"/>
      <c r="U11" s="1"/>
      <c r="V11" s="1"/>
      <c r="W11" s="4" t="s">
        <v>262</v>
      </c>
      <c r="X11" s="1"/>
      <c r="Y11" s="1"/>
      <c r="Z11" s="1"/>
      <c r="AA11" s="1"/>
      <c r="AB11" s="1"/>
      <c r="AC11" s="1"/>
      <c r="AD11" s="1"/>
      <c r="AE11" s="1"/>
      <c r="AG11" s="62" t="s">
        <v>263</v>
      </c>
      <c r="AH11" s="42"/>
      <c r="AI11" s="42"/>
      <c r="AJ11" s="42"/>
      <c r="AK11" s="42"/>
      <c r="AL11" s="42"/>
      <c r="AM11" s="42"/>
      <c r="AN11" s="42"/>
    </row>
    <row r="12" spans="1:40" ht="15.75" customHeight="1" x14ac:dyDescent="0.2">
      <c r="A12" s="1"/>
      <c r="B12" s="1"/>
      <c r="C12" s="5" t="str" cm="1">
        <f t="array" ref="C12">_xlfn.IFS($D$2='Tool-data'!$U$4,W12,$D$2='Tool-data'!$U$3,M12,$D$2='Tool-data'!$U$5,AG12)</f>
        <v>Options</v>
      </c>
      <c r="D12" s="5" t="str" cm="1">
        <f t="array" ref="D12">_xlfn.IFS($D$2='Tool-data'!$U$4,X12,$D$2='Tool-data'!$U$3,N12,$D$2='Tool-data'!$U$5,AH12)</f>
        <v xml:space="preserve">Min </v>
      </c>
      <c r="E12" s="5" t="str" cm="1">
        <f t="array" ref="E12">_xlfn.IFS($D$2='Tool-data'!$U$4,Y12,$D$2='Tool-data'!$U$3,O12,$D$2='Tool-data'!$U$5,AI12)</f>
        <v>Max</v>
      </c>
      <c r="F12" s="5" t="str" cm="1">
        <f t="array" ref="F12">_xlfn.IFS($D$2='Tool-data'!$U$4,Z12,$D$2='Tool-data'!$U$3,P12,$D$2='Tool-data'!$U$5,AJ12)</f>
        <v>Watt</v>
      </c>
      <c r="G12" s="1"/>
      <c r="H12" s="1"/>
      <c r="I12" s="1"/>
      <c r="J12" s="1"/>
      <c r="K12" s="1"/>
      <c r="L12" s="1"/>
      <c r="M12" s="5" t="s">
        <v>6</v>
      </c>
      <c r="N12" s="5" t="s">
        <v>7</v>
      </c>
      <c r="O12" s="5" t="s">
        <v>8</v>
      </c>
      <c r="P12" s="5" t="s">
        <v>9</v>
      </c>
      <c r="Q12" s="1"/>
      <c r="R12" s="1"/>
      <c r="S12" s="1"/>
      <c r="T12" s="1"/>
      <c r="U12" s="1"/>
      <c r="V12" s="1"/>
      <c r="W12" s="5" t="s">
        <v>43</v>
      </c>
      <c r="X12" s="5" t="s">
        <v>7</v>
      </c>
      <c r="Y12" s="5" t="s">
        <v>8</v>
      </c>
      <c r="Z12" s="5" t="s">
        <v>9</v>
      </c>
      <c r="AA12" s="1"/>
      <c r="AB12" s="1"/>
      <c r="AC12" s="1"/>
      <c r="AD12" s="1"/>
      <c r="AE12" s="1"/>
      <c r="AG12" s="50" t="s">
        <v>210</v>
      </c>
      <c r="AH12" s="50" t="s">
        <v>7</v>
      </c>
      <c r="AI12" s="50" t="s">
        <v>211</v>
      </c>
      <c r="AJ12" s="50" t="s">
        <v>9</v>
      </c>
      <c r="AK12" s="42"/>
      <c r="AL12" s="42"/>
      <c r="AM12" s="42"/>
      <c r="AN12" s="42"/>
    </row>
    <row r="13" spans="1:40" ht="15.75" customHeight="1" x14ac:dyDescent="0.2">
      <c r="A13" s="1"/>
      <c r="B13" s="19">
        <v>1</v>
      </c>
      <c r="C13" s="79"/>
      <c r="D13" s="6" t="str">
        <f>IFERROR(VLOOKUP($C13,'Tool-data'!$B$3:$F$300,2,FALSE),"")</f>
        <v/>
      </c>
      <c r="E13" s="6" t="str">
        <f>IFERROR(VLOOKUP($C13,'Tool-data'!$B$3:$F$300,3,FALSE),"")</f>
        <v/>
      </c>
      <c r="F13" s="7" t="str">
        <f>IFERROR(VLOOKUP($C13,'Tool-data'!$B$3:$F$300,5,FALSE),"")</f>
        <v/>
      </c>
      <c r="G13" s="1"/>
      <c r="H13" s="1"/>
      <c r="I13" s="1"/>
      <c r="J13" s="1"/>
      <c r="K13" s="1"/>
      <c r="L13" s="1"/>
      <c r="M13" s="63">
        <f>C13</f>
        <v>0</v>
      </c>
      <c r="N13" s="63" t="str">
        <f t="shared" ref="N13:P13" si="0">D13</f>
        <v/>
      </c>
      <c r="O13" s="63" t="str">
        <f t="shared" si="0"/>
        <v/>
      </c>
      <c r="P13" s="63" t="str">
        <f t="shared" si="0"/>
        <v/>
      </c>
      <c r="Q13" s="1"/>
      <c r="R13" s="1"/>
      <c r="S13" s="1"/>
      <c r="T13" s="1"/>
      <c r="U13" s="1"/>
      <c r="V13" s="1"/>
      <c r="W13" s="63">
        <f>C13</f>
        <v>0</v>
      </c>
      <c r="X13" s="63" t="str">
        <f t="shared" ref="X13:Z13" si="1">D13</f>
        <v/>
      </c>
      <c r="Y13" s="63" t="str">
        <f t="shared" si="1"/>
        <v/>
      </c>
      <c r="Z13" s="63" t="str">
        <f t="shared" si="1"/>
        <v/>
      </c>
      <c r="AA13" s="1"/>
      <c r="AB13" s="1"/>
      <c r="AC13" s="1"/>
      <c r="AD13" s="1"/>
      <c r="AE13" s="1"/>
      <c r="AG13" s="64">
        <f t="shared" ref="AG13:AJ17" si="2">C13</f>
        <v>0</v>
      </c>
      <c r="AH13" s="64" t="str">
        <f t="shared" si="2"/>
        <v/>
      </c>
      <c r="AI13" s="64" t="str">
        <f t="shared" si="2"/>
        <v/>
      </c>
      <c r="AJ13" s="64" t="str">
        <f t="shared" si="2"/>
        <v/>
      </c>
      <c r="AK13" s="46"/>
      <c r="AL13" s="46"/>
      <c r="AM13" s="46"/>
      <c r="AN13" s="46"/>
    </row>
    <row r="14" spans="1:40" ht="15.75" customHeight="1" x14ac:dyDescent="0.2">
      <c r="A14" s="1"/>
      <c r="B14" s="19">
        <v>2</v>
      </c>
      <c r="C14" s="79"/>
      <c r="D14" s="6" t="str">
        <f>IFERROR(VLOOKUP($C14,'Tool-data'!$B$3:$F$166,2,FALSE),"")</f>
        <v/>
      </c>
      <c r="E14" s="6" t="str">
        <f>IFERROR(VLOOKUP($C14,'Tool-data'!$B$3:$F$166,3,FALSE),"")</f>
        <v/>
      </c>
      <c r="F14" s="7" t="str">
        <f>IFERROR(VLOOKUP($C14,'Tool-data'!$B$3:$F$166,5,FALSE),"")</f>
        <v/>
      </c>
      <c r="G14" s="1"/>
      <c r="H14" s="1"/>
      <c r="I14" s="1"/>
      <c r="J14" s="1"/>
      <c r="K14" s="1"/>
      <c r="L14" s="1"/>
      <c r="M14" s="63">
        <f t="shared" ref="M14:M17" si="3">C14</f>
        <v>0</v>
      </c>
      <c r="N14" s="63" t="str">
        <f t="shared" ref="N14:N17" si="4">D14</f>
        <v/>
      </c>
      <c r="O14" s="63" t="str">
        <f t="shared" ref="O14:O17" si="5">E14</f>
        <v/>
      </c>
      <c r="P14" s="63" t="str">
        <f t="shared" ref="P14:P17" si="6">F14</f>
        <v/>
      </c>
      <c r="Q14" s="1"/>
      <c r="R14" s="1"/>
      <c r="S14" s="1"/>
      <c r="T14" s="1"/>
      <c r="U14" s="1"/>
      <c r="V14" s="1"/>
      <c r="W14" s="63">
        <f t="shared" ref="W14:W17" si="7">C14</f>
        <v>0</v>
      </c>
      <c r="X14" s="63" t="str">
        <f t="shared" ref="X14:X17" si="8">D14</f>
        <v/>
      </c>
      <c r="Y14" s="63" t="str">
        <f t="shared" ref="Y14:Y17" si="9">E14</f>
        <v/>
      </c>
      <c r="Z14" s="63" t="str">
        <f t="shared" ref="Z14:Z17" si="10">F14</f>
        <v/>
      </c>
      <c r="AA14" s="1"/>
      <c r="AB14" s="1"/>
      <c r="AC14" s="1"/>
      <c r="AD14" s="1"/>
      <c r="AE14" s="1"/>
      <c r="AG14" s="64">
        <f t="shared" si="2"/>
        <v>0</v>
      </c>
      <c r="AH14" s="64" t="str">
        <f t="shared" si="2"/>
        <v/>
      </c>
      <c r="AI14" s="64" t="str">
        <f t="shared" si="2"/>
        <v/>
      </c>
      <c r="AJ14" s="64" t="str">
        <f t="shared" si="2"/>
        <v/>
      </c>
      <c r="AK14" s="46"/>
      <c r="AL14" s="46"/>
      <c r="AM14" s="46"/>
      <c r="AN14" s="46"/>
    </row>
    <row r="15" spans="1:40" ht="15.75" customHeight="1" x14ac:dyDescent="0.2">
      <c r="A15" s="1"/>
      <c r="B15" s="19">
        <v>3</v>
      </c>
      <c r="C15" s="79"/>
      <c r="D15" s="6" t="str">
        <f>IFERROR(VLOOKUP($C15,'Tool-data'!$B$3:$F$166,2,FALSE),"")</f>
        <v/>
      </c>
      <c r="E15" s="6" t="str">
        <f>IFERROR(VLOOKUP($C15,'Tool-data'!$B$3:$F$166,3,FALSE),"")</f>
        <v/>
      </c>
      <c r="F15" s="7" t="str">
        <f>IFERROR(VLOOKUP($C15,'Tool-data'!$B$3:$F$166,5,FALSE),"")</f>
        <v/>
      </c>
      <c r="G15" s="1"/>
      <c r="H15" s="1"/>
      <c r="I15" s="1"/>
      <c r="J15" s="1"/>
      <c r="K15" s="1"/>
      <c r="L15" s="1"/>
      <c r="M15" s="63">
        <f t="shared" si="3"/>
        <v>0</v>
      </c>
      <c r="N15" s="63" t="str">
        <f t="shared" si="4"/>
        <v/>
      </c>
      <c r="O15" s="63" t="str">
        <f t="shared" si="5"/>
        <v/>
      </c>
      <c r="P15" s="63" t="str">
        <f t="shared" si="6"/>
        <v/>
      </c>
      <c r="Q15" s="1"/>
      <c r="R15" s="1"/>
      <c r="S15" s="1"/>
      <c r="T15" s="1"/>
      <c r="U15" s="1"/>
      <c r="V15" s="1"/>
      <c r="W15" s="63">
        <f t="shared" si="7"/>
        <v>0</v>
      </c>
      <c r="X15" s="63" t="str">
        <f t="shared" si="8"/>
        <v/>
      </c>
      <c r="Y15" s="63" t="str">
        <f t="shared" si="9"/>
        <v/>
      </c>
      <c r="Z15" s="63" t="str">
        <f t="shared" si="10"/>
        <v/>
      </c>
      <c r="AA15" s="1"/>
      <c r="AB15" s="1"/>
      <c r="AC15" s="1"/>
      <c r="AD15" s="1"/>
      <c r="AE15" s="1"/>
      <c r="AG15" s="64">
        <f t="shared" si="2"/>
        <v>0</v>
      </c>
      <c r="AH15" s="64" t="str">
        <f t="shared" si="2"/>
        <v/>
      </c>
      <c r="AI15" s="64" t="str">
        <f t="shared" si="2"/>
        <v/>
      </c>
      <c r="AJ15" s="64" t="str">
        <f t="shared" si="2"/>
        <v/>
      </c>
      <c r="AK15" s="46"/>
      <c r="AL15" s="46"/>
      <c r="AM15" s="46"/>
      <c r="AN15" s="46"/>
    </row>
    <row r="16" spans="1:40" ht="15.75" customHeight="1" x14ac:dyDescent="0.2">
      <c r="A16" s="1"/>
      <c r="B16" s="19">
        <v>4</v>
      </c>
      <c r="C16" s="79"/>
      <c r="D16" s="6" t="str">
        <f>IFERROR(VLOOKUP($C16,'Tool-data'!$B$3:$F$166,2,FALSE),"")</f>
        <v/>
      </c>
      <c r="E16" s="6" t="str">
        <f>IFERROR(VLOOKUP($C16,'Tool-data'!$B$3:$F$166,3,FALSE),"")</f>
        <v/>
      </c>
      <c r="F16" s="7" t="str">
        <f>IFERROR(VLOOKUP($C16,'Tool-data'!$B$3:$F$166,5,FALSE),"")</f>
        <v/>
      </c>
      <c r="G16" s="1"/>
      <c r="H16" s="1"/>
      <c r="I16" s="1"/>
      <c r="J16" s="1"/>
      <c r="K16" s="1"/>
      <c r="L16" s="1"/>
      <c r="M16" s="63">
        <f t="shared" si="3"/>
        <v>0</v>
      </c>
      <c r="N16" s="63" t="str">
        <f t="shared" si="4"/>
        <v/>
      </c>
      <c r="O16" s="63" t="str">
        <f t="shared" si="5"/>
        <v/>
      </c>
      <c r="P16" s="63" t="str">
        <f t="shared" si="6"/>
        <v/>
      </c>
      <c r="Q16" s="1"/>
      <c r="R16" s="1"/>
      <c r="S16" s="1"/>
      <c r="T16" s="1"/>
      <c r="U16" s="1"/>
      <c r="V16" s="1"/>
      <c r="W16" s="63">
        <f t="shared" si="7"/>
        <v>0</v>
      </c>
      <c r="X16" s="63" t="str">
        <f t="shared" si="8"/>
        <v/>
      </c>
      <c r="Y16" s="63" t="str">
        <f t="shared" si="9"/>
        <v/>
      </c>
      <c r="Z16" s="63" t="str">
        <f t="shared" si="10"/>
        <v/>
      </c>
      <c r="AA16" s="1"/>
      <c r="AB16" s="1"/>
      <c r="AC16" s="1"/>
      <c r="AD16" s="1"/>
      <c r="AE16" s="1"/>
      <c r="AG16" s="64">
        <f t="shared" si="2"/>
        <v>0</v>
      </c>
      <c r="AH16" s="64" t="str">
        <f t="shared" si="2"/>
        <v/>
      </c>
      <c r="AI16" s="64" t="str">
        <f t="shared" si="2"/>
        <v/>
      </c>
      <c r="AJ16" s="64" t="str">
        <f t="shared" si="2"/>
        <v/>
      </c>
      <c r="AK16" s="46"/>
      <c r="AL16" s="46"/>
      <c r="AM16" s="46"/>
      <c r="AN16" s="46"/>
    </row>
    <row r="17" spans="1:40" ht="15.75" customHeight="1" x14ac:dyDescent="0.2">
      <c r="A17" s="1"/>
      <c r="B17" s="19">
        <v>5</v>
      </c>
      <c r="C17" s="79"/>
      <c r="D17" s="6" t="str">
        <f>IFERROR(VLOOKUP($C17,'Tool-data'!$B$3:$F$166,2,FALSE),"")</f>
        <v/>
      </c>
      <c r="E17" s="6" t="str">
        <f>IFERROR(VLOOKUP($C17,'Tool-data'!$B$3:$F$166,3,FALSE),"")</f>
        <v/>
      </c>
      <c r="F17" s="7" t="str">
        <f>IFERROR(VLOOKUP($C17,'Tool-data'!$B$3:$F$166,5,FALSE),"")</f>
        <v/>
      </c>
      <c r="G17" s="1"/>
      <c r="H17" s="1"/>
      <c r="I17" s="1"/>
      <c r="J17" s="1"/>
      <c r="K17" s="1"/>
      <c r="L17" s="1"/>
      <c r="M17" s="63">
        <f t="shared" si="3"/>
        <v>0</v>
      </c>
      <c r="N17" s="63" t="str">
        <f t="shared" si="4"/>
        <v/>
      </c>
      <c r="O17" s="63" t="str">
        <f t="shared" si="5"/>
        <v/>
      </c>
      <c r="P17" s="63" t="str">
        <f t="shared" si="6"/>
        <v/>
      </c>
      <c r="Q17" s="1"/>
      <c r="R17" s="1"/>
      <c r="S17" s="1"/>
      <c r="T17" s="1"/>
      <c r="U17" s="1"/>
      <c r="V17" s="1"/>
      <c r="W17" s="63">
        <f t="shared" si="7"/>
        <v>0</v>
      </c>
      <c r="X17" s="63" t="str">
        <f t="shared" si="8"/>
        <v/>
      </c>
      <c r="Y17" s="63" t="str">
        <f t="shared" si="9"/>
        <v/>
      </c>
      <c r="Z17" s="63" t="str">
        <f t="shared" si="10"/>
        <v/>
      </c>
      <c r="AA17" s="1"/>
      <c r="AB17" s="1"/>
      <c r="AC17" s="1"/>
      <c r="AD17" s="1"/>
      <c r="AE17" s="1"/>
      <c r="AG17" s="64">
        <f t="shared" si="2"/>
        <v>0</v>
      </c>
      <c r="AH17" s="64" t="str">
        <f t="shared" si="2"/>
        <v/>
      </c>
      <c r="AI17" s="64" t="str">
        <f t="shared" si="2"/>
        <v/>
      </c>
      <c r="AJ17" s="64" t="str">
        <f t="shared" si="2"/>
        <v/>
      </c>
      <c r="AK17" s="46"/>
      <c r="AL17" s="46"/>
      <c r="AM17" s="46"/>
      <c r="AN17" s="46"/>
    </row>
    <row r="18" spans="1:40" ht="15.75" customHeight="1" x14ac:dyDescent="0.2">
      <c r="A18" s="1"/>
      <c r="B18" s="19">
        <v>6</v>
      </c>
      <c r="C18" s="79"/>
      <c r="D18" s="6" t="str">
        <f>IFERROR(VLOOKUP($C18,'Tool-data'!$B$3:$F$166,2,FALSE),"")</f>
        <v/>
      </c>
      <c r="E18" s="6" t="str">
        <f>IFERROR(VLOOKUP($C18,'Tool-data'!$B$3:$F$166,3,FALSE),"")</f>
        <v/>
      </c>
      <c r="F18" s="7" t="str">
        <f>IFERROR(VLOOKUP($C18,'Tool-data'!$B$3:$F$166,5,FALSE),"")</f>
        <v/>
      </c>
      <c r="G18" s="1"/>
      <c r="H18" s="1"/>
      <c r="I18" s="1"/>
      <c r="J18" s="1"/>
      <c r="K18" s="1"/>
      <c r="L18" s="1"/>
      <c r="M18" s="37"/>
      <c r="N18" s="37"/>
      <c r="O18" s="37"/>
      <c r="P18" s="37"/>
      <c r="Q18" s="1"/>
      <c r="R18" s="1"/>
      <c r="S18" s="1"/>
      <c r="T18" s="1"/>
      <c r="U18" s="1"/>
      <c r="V18" s="1"/>
      <c r="W18" s="37"/>
      <c r="X18" s="37"/>
      <c r="Y18" s="37"/>
      <c r="Z18" s="37"/>
      <c r="AA18" s="1"/>
      <c r="AB18" s="1"/>
      <c r="AC18" s="1"/>
      <c r="AD18" s="1"/>
      <c r="AE18" s="1"/>
      <c r="AG18" s="78"/>
      <c r="AH18" s="78"/>
      <c r="AI18" s="78"/>
      <c r="AJ18" s="78"/>
      <c r="AK18" s="46"/>
      <c r="AL18" s="46"/>
      <c r="AM18" s="46"/>
      <c r="AN18" s="46"/>
    </row>
    <row r="19" spans="1:40" ht="15.75" customHeight="1" x14ac:dyDescent="0.2">
      <c r="A19" s="1"/>
      <c r="B19" s="19">
        <v>7</v>
      </c>
      <c r="C19" s="79"/>
      <c r="D19" s="6" t="str">
        <f>IFERROR(VLOOKUP($C19,'Tool-data'!$B$3:$F$166,2,FALSE),"")</f>
        <v/>
      </c>
      <c r="E19" s="6" t="str">
        <f>IFERROR(VLOOKUP($C19,'Tool-data'!$B$3:$F$166,3,FALSE),"")</f>
        <v/>
      </c>
      <c r="F19" s="7" t="str">
        <f>IFERROR(VLOOKUP($C19,'Tool-data'!$B$3:$F$166,5,FALSE),"")</f>
        <v/>
      </c>
      <c r="G19" s="1"/>
      <c r="H19" s="1"/>
      <c r="I19" s="1"/>
      <c r="J19" s="1"/>
      <c r="K19" s="1"/>
      <c r="L19" s="1"/>
      <c r="M19" s="37"/>
      <c r="N19" s="37"/>
      <c r="O19" s="37"/>
      <c r="P19" s="37"/>
      <c r="Q19" s="1"/>
      <c r="R19" s="1"/>
      <c r="S19" s="1"/>
      <c r="T19" s="1"/>
      <c r="U19" s="1"/>
      <c r="V19" s="1"/>
      <c r="W19" s="37"/>
      <c r="X19" s="37"/>
      <c r="Y19" s="37"/>
      <c r="Z19" s="37"/>
      <c r="AA19" s="1"/>
      <c r="AB19" s="1"/>
      <c r="AC19" s="1"/>
      <c r="AD19" s="1"/>
      <c r="AE19" s="1"/>
      <c r="AG19" s="78"/>
      <c r="AH19" s="78"/>
      <c r="AI19" s="78"/>
      <c r="AJ19" s="78"/>
      <c r="AK19" s="46"/>
      <c r="AL19" s="46"/>
      <c r="AM19" s="46"/>
      <c r="AN19" s="46"/>
    </row>
    <row r="20" spans="1:40" ht="15.75" customHeight="1" x14ac:dyDescent="0.2">
      <c r="A20" s="1"/>
      <c r="B20" s="19">
        <v>8</v>
      </c>
      <c r="C20" s="79"/>
      <c r="D20" s="6" t="str">
        <f>IFERROR(VLOOKUP($C20,'Tool-data'!$B$3:$F$166,2,FALSE),"")</f>
        <v/>
      </c>
      <c r="E20" s="6" t="str">
        <f>IFERROR(VLOOKUP($C20,'Tool-data'!$B$3:$F$166,3,FALSE),"")</f>
        <v/>
      </c>
      <c r="F20" s="7" t="str">
        <f>IFERROR(VLOOKUP($C20,'Tool-data'!$B$3:$F$166,5,FALSE),"")</f>
        <v/>
      </c>
      <c r="G20" s="1"/>
      <c r="H20" s="1"/>
      <c r="I20" s="1"/>
      <c r="J20" s="1"/>
      <c r="K20" s="1"/>
      <c r="L20" s="1"/>
      <c r="M20" s="37"/>
      <c r="N20" s="37"/>
      <c r="O20" s="37"/>
      <c r="P20" s="37"/>
      <c r="Q20" s="1"/>
      <c r="R20" s="1"/>
      <c r="S20" s="1"/>
      <c r="T20" s="1"/>
      <c r="U20" s="1"/>
      <c r="V20" s="1"/>
      <c r="W20" s="37"/>
      <c r="X20" s="37"/>
      <c r="Y20" s="37"/>
      <c r="Z20" s="37"/>
      <c r="AA20" s="1"/>
      <c r="AB20" s="1"/>
      <c r="AC20" s="1"/>
      <c r="AD20" s="1"/>
      <c r="AE20" s="1"/>
      <c r="AG20" s="78"/>
      <c r="AH20" s="78"/>
      <c r="AI20" s="78"/>
      <c r="AJ20" s="78"/>
      <c r="AK20" s="46"/>
      <c r="AL20" s="46"/>
      <c r="AM20" s="46"/>
      <c r="AN20" s="46"/>
    </row>
    <row r="21" spans="1:40" ht="15.75" customHeight="1" x14ac:dyDescent="0.2">
      <c r="A21" s="1"/>
      <c r="B21" s="19">
        <v>9</v>
      </c>
      <c r="C21" s="79"/>
      <c r="D21" s="6" t="str">
        <f>IFERROR(VLOOKUP($C21,'Tool-data'!$B$3:$F$166,2,FALSE),"")</f>
        <v/>
      </c>
      <c r="E21" s="6" t="str">
        <f>IFERROR(VLOOKUP($C21,'Tool-data'!$B$3:$F$166,3,FALSE),"")</f>
        <v/>
      </c>
      <c r="F21" s="7" t="str">
        <f>IFERROR(VLOOKUP($C21,'Tool-data'!$B$3:$F$166,5,FALSE),"")</f>
        <v/>
      </c>
      <c r="G21" s="1"/>
      <c r="H21" s="1"/>
      <c r="I21" s="1"/>
      <c r="J21" s="1"/>
      <c r="K21" s="1"/>
      <c r="L21" s="1"/>
      <c r="M21" s="37"/>
      <c r="N21" s="37"/>
      <c r="O21" s="37"/>
      <c r="P21" s="37"/>
      <c r="Q21" s="1"/>
      <c r="R21" s="1"/>
      <c r="S21" s="1"/>
      <c r="T21" s="1"/>
      <c r="U21" s="1"/>
      <c r="V21" s="1"/>
      <c r="W21" s="37"/>
      <c r="X21" s="37"/>
      <c r="Y21" s="37"/>
      <c r="Z21" s="37"/>
      <c r="AA21" s="1"/>
      <c r="AB21" s="1"/>
      <c r="AC21" s="1"/>
      <c r="AD21" s="1"/>
      <c r="AE21" s="1"/>
      <c r="AG21" s="78"/>
      <c r="AH21" s="78"/>
      <c r="AI21" s="78"/>
      <c r="AJ21" s="78"/>
      <c r="AK21" s="46"/>
      <c r="AL21" s="46"/>
      <c r="AM21" s="46"/>
      <c r="AN21" s="46"/>
    </row>
    <row r="22" spans="1:40" ht="15.75" customHeight="1" x14ac:dyDescent="0.2">
      <c r="A22" s="1"/>
      <c r="B22" s="19">
        <v>10</v>
      </c>
      <c r="C22" s="79"/>
      <c r="D22" s="6" t="str">
        <f>IFERROR(VLOOKUP($C22,'Tool-data'!$B$3:$F$166,2,FALSE),"")</f>
        <v/>
      </c>
      <c r="E22" s="6" t="str">
        <f>IFERROR(VLOOKUP($C22,'Tool-data'!$B$3:$F$166,3,FALSE),"")</f>
        <v/>
      </c>
      <c r="F22" s="7" t="str">
        <f>IFERROR(VLOOKUP($C22,'Tool-data'!$B$3:$F$166,5,FALSE),"")</f>
        <v/>
      </c>
      <c r="G22" s="1"/>
      <c r="H22" s="1"/>
      <c r="I22" s="1"/>
      <c r="J22" s="1"/>
      <c r="K22" s="1"/>
      <c r="L22" s="1"/>
      <c r="M22" s="37"/>
      <c r="N22" s="37"/>
      <c r="O22" s="37"/>
      <c r="P22" s="37"/>
      <c r="Q22" s="1"/>
      <c r="R22" s="1"/>
      <c r="S22" s="1"/>
      <c r="T22" s="1"/>
      <c r="U22" s="1"/>
      <c r="V22" s="1"/>
      <c r="W22" s="37"/>
      <c r="X22" s="37"/>
      <c r="Y22" s="37"/>
      <c r="Z22" s="37"/>
      <c r="AA22" s="1"/>
      <c r="AB22" s="1"/>
      <c r="AC22" s="1"/>
      <c r="AD22" s="1"/>
      <c r="AE22" s="1"/>
      <c r="AG22" s="78"/>
      <c r="AH22" s="78"/>
      <c r="AI22" s="78"/>
      <c r="AJ22" s="78"/>
      <c r="AK22" s="46"/>
      <c r="AL22" s="46"/>
      <c r="AM22" s="46"/>
      <c r="AN22" s="46"/>
    </row>
    <row r="23" spans="1:40" ht="15.75" customHeight="1" x14ac:dyDescent="0.2">
      <c r="A23" s="1"/>
      <c r="B23" s="19">
        <v>11</v>
      </c>
      <c r="C23" s="79"/>
      <c r="D23" s="6" t="str">
        <f>IFERROR(VLOOKUP($C23,'Tool-data'!$B$3:$F$166,2,FALSE),"")</f>
        <v/>
      </c>
      <c r="E23" s="6" t="str">
        <f>IFERROR(VLOOKUP($C23,'Tool-data'!$B$3:$F$166,3,FALSE),"")</f>
        <v/>
      </c>
      <c r="F23" s="7" t="str">
        <f>IFERROR(VLOOKUP($C23,'Tool-data'!$B$3:$F$166,5,FALSE),"")</f>
        <v/>
      </c>
      <c r="G23" s="1"/>
      <c r="H23" s="1"/>
      <c r="I23" s="1"/>
      <c r="J23" s="1"/>
      <c r="K23" s="1"/>
      <c r="L23" s="1"/>
      <c r="M23" s="37"/>
      <c r="N23" s="37"/>
      <c r="O23" s="37"/>
      <c r="P23" s="37"/>
      <c r="Q23" s="1"/>
      <c r="R23" s="1"/>
      <c r="S23" s="1"/>
      <c r="T23" s="1"/>
      <c r="U23" s="1"/>
      <c r="V23" s="1"/>
      <c r="W23" s="37"/>
      <c r="X23" s="37"/>
      <c r="Y23" s="37"/>
      <c r="Z23" s="37"/>
      <c r="AA23" s="1"/>
      <c r="AB23" s="1"/>
      <c r="AC23" s="1"/>
      <c r="AD23" s="1"/>
      <c r="AE23" s="1"/>
      <c r="AG23" s="78"/>
      <c r="AH23" s="78"/>
      <c r="AI23" s="78"/>
      <c r="AJ23" s="78"/>
      <c r="AK23" s="46"/>
      <c r="AL23" s="46"/>
      <c r="AM23" s="46"/>
      <c r="AN23" s="46"/>
    </row>
    <row r="24" spans="1:40" ht="15.75" customHeight="1" x14ac:dyDescent="0.2">
      <c r="A24" s="1"/>
      <c r="B24" s="19">
        <v>12</v>
      </c>
      <c r="C24" s="79"/>
      <c r="D24" s="6" t="str">
        <f>IFERROR(VLOOKUP($C24,'Tool-data'!$B$3:$F$166,2,FALSE),"")</f>
        <v/>
      </c>
      <c r="E24" s="6" t="str">
        <f>IFERROR(VLOOKUP($C24,'Tool-data'!$B$3:$F$166,3,FALSE),"")</f>
        <v/>
      </c>
      <c r="F24" s="7" t="str">
        <f>IFERROR(VLOOKUP($C24,'Tool-data'!$B$3:$F$166,5,FALSE),"")</f>
        <v/>
      </c>
      <c r="G24" s="1"/>
      <c r="H24" s="1"/>
      <c r="I24" s="1"/>
      <c r="J24" s="1"/>
      <c r="K24" s="1"/>
      <c r="L24" s="1"/>
      <c r="M24" s="37"/>
      <c r="N24" s="37"/>
      <c r="O24" s="37"/>
      <c r="P24" s="37"/>
      <c r="Q24" s="1"/>
      <c r="R24" s="1"/>
      <c r="S24" s="1"/>
      <c r="T24" s="1"/>
      <c r="U24" s="1"/>
      <c r="V24" s="1"/>
      <c r="W24" s="37"/>
      <c r="X24" s="37"/>
      <c r="Y24" s="37"/>
      <c r="Z24" s="37"/>
      <c r="AA24" s="1"/>
      <c r="AB24" s="1"/>
      <c r="AC24" s="1"/>
      <c r="AD24" s="1"/>
      <c r="AE24" s="1"/>
      <c r="AG24" s="78"/>
      <c r="AH24" s="78"/>
      <c r="AI24" s="78"/>
      <c r="AJ24" s="78"/>
      <c r="AK24" s="46"/>
      <c r="AL24" s="46"/>
      <c r="AM24" s="46"/>
      <c r="AN24" s="46"/>
    </row>
    <row r="25" spans="1:40" ht="15.75" customHeight="1" x14ac:dyDescent="0.2">
      <c r="A25" s="1"/>
      <c r="B25" s="19">
        <v>13</v>
      </c>
      <c r="C25" s="79"/>
      <c r="D25" s="6" t="str">
        <f>IFERROR(VLOOKUP($C25,'Tool-data'!$B$3:$F$166,2,FALSE),"")</f>
        <v/>
      </c>
      <c r="E25" s="6" t="str">
        <f>IFERROR(VLOOKUP($C25,'Tool-data'!$B$3:$F$166,3,FALSE),"")</f>
        <v/>
      </c>
      <c r="F25" s="7" t="str">
        <f>IFERROR(VLOOKUP($C25,'Tool-data'!$B$3:$F$166,5,FALSE),"")</f>
        <v/>
      </c>
      <c r="G25" s="1"/>
      <c r="H25" s="1"/>
      <c r="I25" s="1"/>
      <c r="J25" s="1"/>
      <c r="K25" s="1"/>
      <c r="L25" s="1"/>
      <c r="M25" s="37"/>
      <c r="N25" s="37"/>
      <c r="O25" s="37"/>
      <c r="P25" s="37"/>
      <c r="Q25" s="1"/>
      <c r="R25" s="1"/>
      <c r="S25" s="1"/>
      <c r="T25" s="1"/>
      <c r="U25" s="1"/>
      <c r="V25" s="1"/>
      <c r="W25" s="37"/>
      <c r="X25" s="37"/>
      <c r="Y25" s="37"/>
      <c r="Z25" s="37"/>
      <c r="AA25" s="1"/>
      <c r="AB25" s="1"/>
      <c r="AC25" s="1"/>
      <c r="AD25" s="1"/>
      <c r="AE25" s="1"/>
      <c r="AG25" s="78"/>
      <c r="AH25" s="78"/>
      <c r="AI25" s="78"/>
      <c r="AJ25" s="78"/>
      <c r="AK25" s="46"/>
      <c r="AL25" s="46"/>
      <c r="AM25" s="46"/>
      <c r="AN25" s="46"/>
    </row>
    <row r="26" spans="1:40" ht="15.75" customHeight="1" x14ac:dyDescent="0.2">
      <c r="A26" s="1"/>
      <c r="B26" s="19">
        <v>14</v>
      </c>
      <c r="C26" s="79"/>
      <c r="D26" s="6" t="str">
        <f>IFERROR(VLOOKUP($C26,'Tool-data'!$B$3:$F$166,2,FALSE),"")</f>
        <v/>
      </c>
      <c r="E26" s="6" t="str">
        <f>IFERROR(VLOOKUP($C26,'Tool-data'!$B$3:$F$166,3,FALSE),"")</f>
        <v/>
      </c>
      <c r="F26" s="7" t="str">
        <f>IFERROR(VLOOKUP($C26,'Tool-data'!$B$3:$F$166,5,FALSE),"")</f>
        <v/>
      </c>
      <c r="G26" s="1"/>
      <c r="H26" s="1"/>
      <c r="I26" s="1"/>
      <c r="J26" s="1"/>
      <c r="K26" s="1"/>
      <c r="L26" s="1"/>
      <c r="M26" s="37"/>
      <c r="N26" s="37"/>
      <c r="O26" s="37"/>
      <c r="P26" s="37"/>
      <c r="Q26" s="1"/>
      <c r="R26" s="1"/>
      <c r="S26" s="1"/>
      <c r="T26" s="1"/>
      <c r="U26" s="1"/>
      <c r="V26" s="1"/>
      <c r="W26" s="37"/>
      <c r="X26" s="37"/>
      <c r="Y26" s="37"/>
      <c r="Z26" s="37"/>
      <c r="AA26" s="1"/>
      <c r="AB26" s="1"/>
      <c r="AC26" s="1"/>
      <c r="AD26" s="1"/>
      <c r="AE26" s="1"/>
      <c r="AG26" s="78"/>
      <c r="AH26" s="78"/>
      <c r="AI26" s="78"/>
      <c r="AJ26" s="78"/>
      <c r="AK26" s="46"/>
      <c r="AL26" s="46"/>
      <c r="AM26" s="46"/>
      <c r="AN26" s="46"/>
    </row>
    <row r="27" spans="1:40" ht="15.75" customHeight="1" x14ac:dyDescent="0.2">
      <c r="A27" s="1"/>
      <c r="B27" s="19">
        <v>15</v>
      </c>
      <c r="C27" s="79"/>
      <c r="D27" s="6" t="str">
        <f>IFERROR(VLOOKUP($C27,'Tool-data'!$B$3:$F$166,2,FALSE),"")</f>
        <v/>
      </c>
      <c r="E27" s="6" t="str">
        <f>IFERROR(VLOOKUP($C27,'Tool-data'!$B$3:$F$166,3,FALSE),"")</f>
        <v/>
      </c>
      <c r="F27" s="7" t="str">
        <f>IFERROR(VLOOKUP($C27,'Tool-data'!$B$3:$F$166,5,FALSE),"")</f>
        <v/>
      </c>
      <c r="G27" s="1"/>
      <c r="H27" s="1"/>
      <c r="I27" s="1"/>
      <c r="J27" s="1"/>
      <c r="K27" s="1"/>
      <c r="L27" s="1"/>
      <c r="M27" s="37"/>
      <c r="N27" s="37"/>
      <c r="O27" s="37"/>
      <c r="P27" s="37"/>
      <c r="Q27" s="1"/>
      <c r="R27" s="1"/>
      <c r="S27" s="1"/>
      <c r="T27" s="1"/>
      <c r="U27" s="1"/>
      <c r="V27" s="1"/>
      <c r="W27" s="37"/>
      <c r="X27" s="37"/>
      <c r="Y27" s="37"/>
      <c r="Z27" s="37"/>
      <c r="AA27" s="1"/>
      <c r="AB27" s="1"/>
      <c r="AC27" s="1"/>
      <c r="AD27" s="1"/>
      <c r="AE27" s="1"/>
      <c r="AG27" s="78"/>
      <c r="AH27" s="78"/>
      <c r="AI27" s="78"/>
      <c r="AJ27" s="78"/>
      <c r="AK27" s="46"/>
      <c r="AL27" s="46"/>
      <c r="AM27" s="46"/>
      <c r="AN27" s="46"/>
    </row>
    <row r="28" spans="1:40" ht="15.7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G28" s="46"/>
      <c r="AH28" s="46"/>
      <c r="AI28" s="46"/>
      <c r="AJ28" s="46"/>
      <c r="AK28" s="46"/>
      <c r="AL28" s="46"/>
      <c r="AM28" s="46"/>
      <c r="AN28" s="46"/>
    </row>
    <row r="29" spans="1:40" ht="15.75" customHeight="1" x14ac:dyDescent="0.2">
      <c r="A29" s="1"/>
      <c r="B29" s="1"/>
      <c r="C29" s="4" t="str" cm="1">
        <f t="array" ref="C29">_xlfn.IFS($D$2='Tool-data'!$U$4,W29,$D$2='Tool-data'!$U$3,M29,$D$2='Tool-data'!$U$5,AG29)</f>
        <v>What is the minimum desired runtime in hours?</v>
      </c>
      <c r="D29" s="1"/>
      <c r="E29" s="1"/>
      <c r="F29" s="1"/>
      <c r="G29" s="1"/>
      <c r="H29" s="1"/>
      <c r="I29" s="1"/>
      <c r="J29" s="1"/>
      <c r="K29" s="1"/>
      <c r="L29" s="1"/>
      <c r="M29" s="4" t="s">
        <v>10</v>
      </c>
      <c r="N29" s="1"/>
      <c r="O29" s="1"/>
      <c r="P29" s="1"/>
      <c r="Q29" s="1"/>
      <c r="R29" s="1"/>
      <c r="S29" s="1"/>
      <c r="T29" s="1"/>
      <c r="U29" s="1"/>
      <c r="V29" s="1"/>
      <c r="W29" s="4" t="s">
        <v>44</v>
      </c>
      <c r="X29" s="1"/>
      <c r="Y29" s="1"/>
      <c r="Z29" s="1"/>
      <c r="AA29" s="1"/>
      <c r="AB29" s="1"/>
      <c r="AC29" s="1"/>
      <c r="AD29" s="1"/>
      <c r="AE29" s="1"/>
      <c r="AG29" s="62" t="s">
        <v>198</v>
      </c>
      <c r="AH29" s="42"/>
      <c r="AI29" s="42"/>
      <c r="AJ29" s="42"/>
      <c r="AK29" s="42"/>
      <c r="AL29" s="42"/>
      <c r="AM29" s="42"/>
      <c r="AN29" s="42"/>
    </row>
    <row r="30" spans="1:40" ht="15.75" customHeight="1" x14ac:dyDescent="0.2">
      <c r="A30" s="1"/>
      <c r="B30" s="1"/>
      <c r="C30" s="75"/>
      <c r="D30" s="1"/>
      <c r="E30" s="1"/>
      <c r="F30" s="1"/>
      <c r="G30" s="1"/>
      <c r="H30" s="1"/>
      <c r="I30" s="1"/>
      <c r="J30" s="1"/>
      <c r="K30" s="1"/>
      <c r="L30" s="1"/>
      <c r="M30" s="63">
        <f>C30</f>
        <v>0</v>
      </c>
      <c r="N30" s="1"/>
      <c r="O30" s="1"/>
      <c r="P30" s="1"/>
      <c r="Q30" s="1"/>
      <c r="R30" s="1"/>
      <c r="S30" s="1"/>
      <c r="T30" s="1"/>
      <c r="U30" s="1"/>
      <c r="V30" s="1"/>
      <c r="W30" s="63">
        <f>C30</f>
        <v>0</v>
      </c>
      <c r="X30" s="1"/>
      <c r="Y30" s="1"/>
      <c r="Z30" s="1"/>
      <c r="AA30" s="1"/>
      <c r="AB30" s="1"/>
      <c r="AC30" s="1"/>
      <c r="AD30" s="1"/>
      <c r="AE30" s="1"/>
      <c r="AG30" s="64">
        <f>C30</f>
        <v>0</v>
      </c>
      <c r="AH30" s="46"/>
      <c r="AI30" s="46"/>
      <c r="AJ30" s="46"/>
      <c r="AK30" s="46"/>
      <c r="AL30" s="46"/>
      <c r="AM30" s="46"/>
      <c r="AN30" s="46"/>
    </row>
    <row r="31" spans="1:40" ht="15.7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S31" s="1" t="s">
        <v>258</v>
      </c>
      <c r="T31" s="1" t="s">
        <v>259</v>
      </c>
      <c r="U31" s="1"/>
      <c r="V31" s="1"/>
      <c r="W31" s="1"/>
      <c r="X31" s="1"/>
      <c r="Y31" s="1"/>
      <c r="Z31" s="1"/>
      <c r="AA31" s="1"/>
      <c r="AB31" s="1" t="s">
        <v>258</v>
      </c>
      <c r="AC31" s="1" t="s">
        <v>259</v>
      </c>
      <c r="AD31" s="1"/>
      <c r="AE31" s="1"/>
      <c r="AG31" s="1"/>
      <c r="AH31" s="1"/>
      <c r="AI31" s="1"/>
      <c r="AJ31" s="1"/>
      <c r="AK31" s="1"/>
      <c r="AL31" s="1" t="s">
        <v>258</v>
      </c>
      <c r="AM31" s="1" t="s">
        <v>259</v>
      </c>
      <c r="AN31" s="1"/>
    </row>
    <row r="32" spans="1:40" ht="15.75" customHeight="1" x14ac:dyDescent="0.2">
      <c r="A32" s="1"/>
      <c r="B32" s="1"/>
      <c r="C32" s="8" t="str" cm="1">
        <f t="array" ref="C32">_xlfn.IFS($D$2='Tool-data'!$U$4,W32,$D$2='Tool-data'!$U$3,M32,$D$2='Tool-data'!$U$5,AG32)</f>
        <v/>
      </c>
      <c r="D32" s="9"/>
      <c r="E32" s="9"/>
      <c r="F32" s="10"/>
      <c r="G32" s="4"/>
      <c r="H32" s="1"/>
      <c r="I32" s="1"/>
      <c r="J32" s="1"/>
      <c r="K32" s="1"/>
      <c r="L32" s="1"/>
      <c r="M32" s="65" t="str">
        <f>IFERROR(IF(ISBLANK(C30),"",CONCATENATE("We recommend the ",T32," ",U32)),"")</f>
        <v/>
      </c>
      <c r="N32" s="66"/>
      <c r="O32" s="66"/>
      <c r="P32" s="67"/>
      <c r="Q32" s="4"/>
      <c r="S32" s="1" t="e" cm="1">
        <f t="array" ref="S32">MIN(IF(U41:U50&gt;M30, U41:U50))</f>
        <v>#N/A</v>
      </c>
      <c r="T32" s="1" t="e">
        <f>_xlfn.XLOOKUP(S32,U41:U50,M41:M50,"",0,1)</f>
        <v>#N/A</v>
      </c>
      <c r="U32" s="1" t="e">
        <f>IF(_xlfn.XLOOKUP(S32,U41:U50,T41:T50,"",0,1)="No","without stabilizer","with stabilizer")</f>
        <v>#N/A</v>
      </c>
      <c r="V32" s="1"/>
      <c r="W32" s="65" t="str">
        <f>IFERROR(IF(ISBLANK(C30),"",CONCATENATE("Wij raden de ",AC32," aan ",AD32)),"")</f>
        <v/>
      </c>
      <c r="X32" s="66"/>
      <c r="Y32" s="66"/>
      <c r="Z32" s="67"/>
      <c r="AA32" s="4"/>
      <c r="AB32" s="1" t="e" cm="1">
        <f t="array" ref="AB32">MIN(IF(AE41:AE50&gt;W30, AE41:AE50))</f>
        <v>#N/A</v>
      </c>
      <c r="AC32" s="1" t="e">
        <f>_xlfn.XLOOKUP(AB32,AE41:AE50,W41:W50,"",0,1)</f>
        <v>#N/A</v>
      </c>
      <c r="AD32" s="1" t="e">
        <f>IF(_xlfn.XLOOKUP(AB32,AE41:AE50,AD41:AD50,"",0,1)="Nee","zonder stabilisator","met stabilisator")</f>
        <v>#N/A</v>
      </c>
      <c r="AE32" s="1"/>
      <c r="AG32" s="65" t="str">
        <f>IF(ISBLANK(C30),"",CONCATENATE("Wir empfehlen die ",AM32," ",AN32))</f>
        <v/>
      </c>
      <c r="AH32" s="66"/>
      <c r="AI32" s="66"/>
      <c r="AJ32" s="67"/>
      <c r="AK32" s="4"/>
      <c r="AL32" s="1" t="e" cm="1">
        <f t="array" ref="AL32">MIN(IF(AO41:AO50&gt;AG30, AO41:AO50))</f>
        <v>#N/A</v>
      </c>
      <c r="AM32" s="1" t="e">
        <f>_xlfn.XLOOKUP(AL32,AO41:AO50,AG41:AG50,"",0,1)</f>
        <v>#N/A</v>
      </c>
      <c r="AN32" s="1" t="e">
        <f>IF(_xlfn.XLOOKUP(AL32,AO41:AO50,AN41:AN50,"",0,1)="Nein","ohne Stabilisator","mit Stabilisator")</f>
        <v>#N/A</v>
      </c>
    </row>
    <row r="33" spans="1:41" ht="15.75" customHeight="1" x14ac:dyDescent="0.2">
      <c r="A33" s="1"/>
      <c r="B33" s="1"/>
      <c r="C33" s="8" t="str" cm="1">
        <f t="array" ref="C33">_xlfn.IFS($D$2='Tool-data'!$U$4,W33,$D$2='Tool-data'!$U$3,M33,$D$2='Tool-data'!$U$5,AG33)</f>
        <v/>
      </c>
      <c r="D33" s="9"/>
      <c r="E33" s="9"/>
      <c r="F33" s="10"/>
      <c r="G33" s="1"/>
      <c r="H33" s="1"/>
      <c r="I33" s="1"/>
      <c r="J33" s="1"/>
      <c r="K33" s="1"/>
      <c r="L33" s="1"/>
      <c r="M33" s="65" t="str">
        <f>IFERROR(IF(ISBLANK(C30),"",CONCATENATE("With this you have a runtime of ",ROUND(S32,1)," hour.")),"")</f>
        <v/>
      </c>
      <c r="N33" s="66"/>
      <c r="O33" s="66"/>
      <c r="P33" s="67"/>
      <c r="Q33" s="1"/>
      <c r="R33" s="1"/>
      <c r="S33" s="1"/>
      <c r="T33" s="1"/>
      <c r="U33" s="1"/>
      <c r="V33" s="1"/>
      <c r="W33" s="65" t="str">
        <f>IFERROR(IF(ISBLANK(C30),"",CONCATENATE("Hiermee heeft u een gebruikstijd van ",ROUND(AB32,1)," uur.")),"")</f>
        <v/>
      </c>
      <c r="X33" s="66"/>
      <c r="Y33" s="66"/>
      <c r="Z33" s="67"/>
      <c r="AA33" s="1"/>
      <c r="AB33" s="1"/>
      <c r="AC33" s="1"/>
      <c r="AD33" s="1"/>
      <c r="AE33" s="1"/>
      <c r="AG33" s="65" t="str">
        <f>IFERROR(IF(ISBLANK(C30),"",CONCATENATE("Dies ergibt eine Nutzungsdauer von ",ROUND(AL32,1)," Stunden.")),"")</f>
        <v/>
      </c>
      <c r="AH33" s="66"/>
      <c r="AI33" s="66"/>
      <c r="AJ33" s="67"/>
      <c r="AK33" s="1"/>
      <c r="AL33" s="1"/>
      <c r="AM33" s="1"/>
      <c r="AN33" s="1"/>
    </row>
    <row r="34" spans="1:41" ht="15.7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G34" s="46"/>
      <c r="AH34" s="46"/>
      <c r="AI34" s="46"/>
      <c r="AJ34" s="46"/>
      <c r="AK34" s="46"/>
      <c r="AL34" s="46"/>
      <c r="AM34" s="46"/>
      <c r="AN34" s="46"/>
    </row>
    <row r="35" spans="1:41" ht="15.75" customHeight="1" x14ac:dyDescent="0.2">
      <c r="A35" s="1"/>
      <c r="B35" s="1"/>
      <c r="C35" s="19" t="str" cm="1">
        <f t="array" ref="C35">_xlfn.IFS($D$2='Tool-data'!$U$4,W35,$D$2='Tool-data'!$U$3,M35,$D$2='Tool-data'!$U$5,AG35)</f>
        <v>Minimum input voltage</v>
      </c>
      <c r="D35" s="25">
        <f>MAX(D13:D27)</f>
        <v>0</v>
      </c>
      <c r="E35" s="1"/>
      <c r="F35" s="1"/>
      <c r="G35" s="1"/>
      <c r="H35" s="1"/>
      <c r="I35" s="1"/>
      <c r="J35" s="1"/>
      <c r="K35" s="1"/>
      <c r="L35" s="13"/>
      <c r="M35" s="11" t="s">
        <v>11</v>
      </c>
      <c r="N35" s="68">
        <f>MAX(N13:N17)</f>
        <v>0</v>
      </c>
      <c r="O35" s="1"/>
      <c r="P35" s="1"/>
      <c r="Q35" s="1"/>
      <c r="R35" s="1"/>
      <c r="S35" s="1"/>
      <c r="T35" s="1"/>
      <c r="U35" s="1"/>
      <c r="V35" s="1"/>
      <c r="W35" s="11" t="s">
        <v>45</v>
      </c>
      <c r="X35" s="68">
        <f>MAX(X13:X17)</f>
        <v>0</v>
      </c>
      <c r="Y35" s="1"/>
      <c r="Z35" s="1"/>
      <c r="AA35" s="1"/>
      <c r="AB35" s="1"/>
      <c r="AC35" s="1"/>
      <c r="AD35" s="1"/>
      <c r="AE35" s="1"/>
      <c r="AG35" s="47" t="s">
        <v>199</v>
      </c>
      <c r="AH35" s="69"/>
      <c r="AI35" s="42"/>
      <c r="AJ35" s="42"/>
      <c r="AK35" s="42"/>
      <c r="AL35" s="42"/>
      <c r="AM35" s="42"/>
      <c r="AN35" s="42"/>
      <c r="AO35" s="36" t="s">
        <v>207</v>
      </c>
    </row>
    <row r="36" spans="1:41" ht="15.75" customHeight="1" x14ac:dyDescent="0.2">
      <c r="A36" s="1"/>
      <c r="B36" s="1"/>
      <c r="C36" s="26" t="str" cm="1">
        <f t="array" ref="C36">_xlfn.IFS($D$2='Tool-data'!$U$4,W36,$D$2='Tool-data'!$U$3,M36,$D$2='Tool-data'!$U$5,AG36)</f>
        <v>Maximum input voltage</v>
      </c>
      <c r="D36" s="12">
        <f>MIN(E13:E27)</f>
        <v>0</v>
      </c>
      <c r="E36" s="1"/>
      <c r="F36" s="1"/>
      <c r="G36" s="1"/>
      <c r="H36" s="1"/>
      <c r="I36" s="1"/>
      <c r="J36" s="1"/>
      <c r="K36" s="1"/>
      <c r="L36" s="1"/>
      <c r="M36" s="11" t="s">
        <v>12</v>
      </c>
      <c r="N36" s="68">
        <f>MIN(O13:O17)</f>
        <v>0</v>
      </c>
      <c r="O36" s="1"/>
      <c r="P36" s="1"/>
      <c r="Q36" s="1"/>
      <c r="R36" s="1"/>
      <c r="S36" s="1"/>
      <c r="T36" s="1"/>
      <c r="U36" s="1"/>
      <c r="V36" s="1"/>
      <c r="W36" s="11" t="s">
        <v>46</v>
      </c>
      <c r="X36" s="68">
        <f>MIN(Y13:Y17)</f>
        <v>0</v>
      </c>
      <c r="Y36" s="1"/>
      <c r="Z36" s="1"/>
      <c r="AA36" s="1"/>
      <c r="AB36" s="1"/>
      <c r="AC36" s="1"/>
      <c r="AD36" s="1"/>
      <c r="AE36" s="1"/>
      <c r="AG36" s="47" t="s">
        <v>200</v>
      </c>
      <c r="AH36" s="69"/>
      <c r="AI36" s="42"/>
      <c r="AJ36" s="42"/>
      <c r="AK36" s="42"/>
      <c r="AL36" s="42"/>
      <c r="AM36" s="42"/>
      <c r="AN36" s="42"/>
      <c r="AO36" s="36" t="s">
        <v>260</v>
      </c>
    </row>
    <row r="37" spans="1:41" ht="15.75" customHeight="1" x14ac:dyDescent="0.2">
      <c r="A37" s="1"/>
      <c r="B37" s="1"/>
      <c r="C37" s="11" t="str" cm="1">
        <f t="array" ref="C37">_xlfn.IFS($D$2='Tool-data'!$U$4,W37,$D$2='Tool-data'!$U$3,M37,$D$2='Tool-data'!$U$5,AG37)</f>
        <v>Total power consumption in W</v>
      </c>
      <c r="D37" s="14">
        <f>SUM(F13:F27)</f>
        <v>0</v>
      </c>
      <c r="E37" s="1"/>
      <c r="F37" s="1"/>
      <c r="G37" s="1"/>
      <c r="H37" s="1"/>
      <c r="I37" s="1"/>
      <c r="J37" s="1"/>
      <c r="K37" s="1"/>
      <c r="L37" s="1"/>
      <c r="M37" s="11" t="s">
        <v>13</v>
      </c>
      <c r="N37" s="70">
        <f>SUM(P13:P17)</f>
        <v>0</v>
      </c>
      <c r="O37" s="1"/>
      <c r="P37" s="1"/>
      <c r="Q37" s="1"/>
      <c r="R37" s="1"/>
      <c r="S37" s="1"/>
      <c r="T37" s="1"/>
      <c r="U37" s="1"/>
      <c r="V37" s="1"/>
      <c r="W37" s="11" t="s">
        <v>47</v>
      </c>
      <c r="X37" s="70">
        <f>SUM(Z13:Z17)</f>
        <v>0</v>
      </c>
      <c r="Y37" s="1"/>
      <c r="Z37" s="1"/>
      <c r="AA37" s="1"/>
      <c r="AB37" s="1"/>
      <c r="AC37" s="1"/>
      <c r="AD37" s="1"/>
      <c r="AE37" s="1"/>
      <c r="AG37" s="47" t="s">
        <v>201</v>
      </c>
      <c r="AH37" s="71"/>
      <c r="AI37" s="42"/>
      <c r="AJ37" s="42"/>
      <c r="AK37" s="42"/>
      <c r="AL37" s="42"/>
      <c r="AM37" s="42"/>
      <c r="AN37" s="42"/>
      <c r="AO37" s="36" t="s">
        <v>209</v>
      </c>
    </row>
    <row r="38" spans="1:41" ht="15.7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G38" s="46"/>
      <c r="AH38" s="46"/>
      <c r="AI38" s="46"/>
      <c r="AJ38" s="46"/>
      <c r="AK38" s="46"/>
      <c r="AL38" s="46"/>
      <c r="AM38" s="46"/>
      <c r="AN38" s="46"/>
    </row>
    <row r="39" spans="1:41" ht="15.7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G39" s="46"/>
      <c r="AH39" s="46"/>
      <c r="AI39" s="46"/>
      <c r="AJ39" s="46"/>
      <c r="AK39" s="46"/>
      <c r="AL39" s="46"/>
      <c r="AM39" s="46"/>
      <c r="AN39" s="46"/>
    </row>
    <row r="40" spans="1:41" ht="15.75" customHeight="1" x14ac:dyDescent="0.2">
      <c r="A40" s="1"/>
      <c r="B40" s="1"/>
      <c r="C40" s="23" t="str" cm="1">
        <f t="array" ref="C40">_xlfn.IFS($D$2='Tool-data'!$U$4,W40,$D$2='Tool-data'!$U$3,M40,$D$2='Tool-data'!$U$5,AG40)</f>
        <v>Runtime per battery</v>
      </c>
      <c r="D40" s="23" t="str" cm="1">
        <f t="array" ref="D40">_xlfn.IFS($D$2='Tool-data'!$U$4,X40,$D$2='Tool-data'!$U$3,N40,$D$2='Tool-data'!$U$5,AH40)</f>
        <v>Min</v>
      </c>
      <c r="E40" s="23" t="str" cm="1">
        <f t="array" ref="E40">_xlfn.IFS($D$2='Tool-data'!$U$4,Y40,$D$2='Tool-data'!$U$3,O40,$D$2='Tool-data'!$U$5,AI40)</f>
        <v>Max</v>
      </c>
      <c r="F40" s="23" t="str" cm="1">
        <f t="array" ref="F40">_xlfn.IFS($D$2='Tool-data'!$U$4,Z40,$D$2='Tool-data'!$U$3,P40,$D$2='Tool-data'!$U$5,AJ40)</f>
        <v>Wh</v>
      </c>
      <c r="G40" s="23" t="str" cm="1">
        <f t="array" ref="G40">_xlfn.IFS($D$2='Tool-data'!$U$4,AA40,$D$2='Tool-data'!$U$3,Q40,$D$2='Tool-data'!$U$5,AK40)</f>
        <v>Voltage gets below minimum at</v>
      </c>
      <c r="H40" s="23" t="str" cm="1">
        <f t="array" ref="H40">_xlfn.IFS($D$2='Tool-data'!$U$4,AB40,$D$2='Tool-data'!$U$3,R40,$D$2='Tool-data'!$U$5,AL40)</f>
        <v>Runtime without stabilizer</v>
      </c>
      <c r="I40" s="23" t="str" cm="1">
        <f t="array" ref="I40">_xlfn.IFS($D$2='Tool-data'!$U$4,AC40,$D$2='Tool-data'!$U$3,S40,$D$2='Tool-data'!$U$5,AM40)</f>
        <v>Runtime with stabilizer</v>
      </c>
      <c r="J40" s="24" t="str" cm="1">
        <f t="array" ref="J40">_xlfn.IFS($D$2='Tool-data'!$U$4,AD40,$D$2='Tool-data'!$U$3,T40,$D$2='Tool-data'!$U$5,AN40)</f>
        <v>Stabilizer necessary or recommended?</v>
      </c>
      <c r="K40" s="1"/>
      <c r="L40" s="1"/>
      <c r="M40" s="23" t="s">
        <v>14</v>
      </c>
      <c r="N40" s="23" t="s">
        <v>15</v>
      </c>
      <c r="O40" s="23" t="s">
        <v>8</v>
      </c>
      <c r="P40" s="23" t="s">
        <v>16</v>
      </c>
      <c r="Q40" s="24" t="s">
        <v>17</v>
      </c>
      <c r="R40" s="24" t="s">
        <v>18</v>
      </c>
      <c r="S40" s="24" t="s">
        <v>19</v>
      </c>
      <c r="T40" s="24" t="s">
        <v>20</v>
      </c>
      <c r="U40" s="4" t="s">
        <v>257</v>
      </c>
      <c r="V40" s="1"/>
      <c r="W40" s="5" t="s">
        <v>48</v>
      </c>
      <c r="X40" s="5" t="s">
        <v>15</v>
      </c>
      <c r="Y40" s="5" t="s">
        <v>8</v>
      </c>
      <c r="Z40" s="5" t="s">
        <v>16</v>
      </c>
      <c r="AA40" s="15" t="s">
        <v>49</v>
      </c>
      <c r="AB40" s="15" t="s">
        <v>50</v>
      </c>
      <c r="AC40" s="15" t="s">
        <v>51</v>
      </c>
      <c r="AD40" s="15" t="s">
        <v>52</v>
      </c>
      <c r="AE40" s="4" t="s">
        <v>257</v>
      </c>
      <c r="AG40" s="50" t="s">
        <v>202</v>
      </c>
      <c r="AH40" s="50" t="s">
        <v>15</v>
      </c>
      <c r="AI40" s="50" t="s">
        <v>8</v>
      </c>
      <c r="AJ40" s="50" t="s">
        <v>16</v>
      </c>
      <c r="AK40" s="51" t="s">
        <v>203</v>
      </c>
      <c r="AL40" s="51" t="s">
        <v>204</v>
      </c>
      <c r="AM40" s="51" t="s">
        <v>205</v>
      </c>
      <c r="AN40" s="51" t="s">
        <v>206</v>
      </c>
      <c r="AO40" s="4" t="s">
        <v>257</v>
      </c>
    </row>
    <row r="41" spans="1:41" ht="15.75" customHeight="1" x14ac:dyDescent="0.2">
      <c r="A41" s="1"/>
      <c r="B41" s="1"/>
      <c r="C41" s="19" t="s">
        <v>187</v>
      </c>
      <c r="D41" s="20">
        <v>10</v>
      </c>
      <c r="E41" s="20">
        <v>13.6</v>
      </c>
      <c r="F41" s="21">
        <v>153.6</v>
      </c>
      <c r="G41" s="22">
        <f>IF($D$35&gt;D41,IFERROR(VLOOKUP($D$35,'Tool-data'!$L$4:$M$49,2,TRUE),0),0)</f>
        <v>0</v>
      </c>
      <c r="H41" s="35" t="str">
        <f t="shared" ref="H41" si="11">IFERROR(F41/$D$37*(1-G41),"")</f>
        <v/>
      </c>
      <c r="I41" s="35" t="str">
        <f t="shared" ref="I41" si="12">IFERROR(F41/$D$37*0.95,"")</f>
        <v/>
      </c>
      <c r="J41" s="19" t="str" cm="1">
        <f t="array" ref="J41">_xlfn.IFS($D$2='Tool-data'!$U$4,AD41,$D$2='Tool-data'!$U$3,T41,$D$2='Tool-data'!$U$5,AN41)</f>
        <v/>
      </c>
      <c r="K41" s="1"/>
      <c r="L41" s="1"/>
      <c r="M41" s="19" t="s">
        <v>187</v>
      </c>
      <c r="N41" s="20">
        <v>10</v>
      </c>
      <c r="O41" s="20">
        <v>13.6</v>
      </c>
      <c r="P41" s="21">
        <v>153.6</v>
      </c>
      <c r="Q41" s="22">
        <f>G41</f>
        <v>0</v>
      </c>
      <c r="R41" s="72" t="str">
        <f>IFERROR(P41/$D$37*(1-Q41),"")</f>
        <v/>
      </c>
      <c r="S41" s="72" t="str">
        <f t="shared" ref="S41:S49" si="13">IFERROR(P41/$D$37*0.95,"")</f>
        <v/>
      </c>
      <c r="T41" s="19" t="str">
        <f t="shared" ref="T41:T49" si="14">IF($D$36=0,"",IF(O41&gt;$D$36,"necessary",IF(S41&gt;R41,"recommended","No")))</f>
        <v/>
      </c>
      <c r="U41" s="1" t="e" cm="1">
        <f t="array" ref="U41">_xlfn.IFS(T41="No",R41,T41="recommended",S41,T41="necessary",S41)</f>
        <v>#N/A</v>
      </c>
      <c r="V41" s="1"/>
      <c r="W41" s="19" t="s">
        <v>187</v>
      </c>
      <c r="X41" s="20">
        <v>10</v>
      </c>
      <c r="Y41" s="20">
        <v>13.6</v>
      </c>
      <c r="Z41" s="21">
        <v>153.6</v>
      </c>
      <c r="AA41" s="22">
        <f>Q41</f>
        <v>0</v>
      </c>
      <c r="AB41" s="72" t="str">
        <f>IFERROR(Z41/$D$37*(1-AA41),"")</f>
        <v/>
      </c>
      <c r="AC41" s="72" t="str">
        <f t="shared" ref="AC41:AC49" si="15">IFERROR(Z41/$D$37*0.95,"")</f>
        <v/>
      </c>
      <c r="AD41" s="19" t="str">
        <f t="shared" ref="AD41:AD49" si="16">IF($D$36=0,"",IF(Y41&gt;$D$36,"noodzakelijk",IF(AC41&gt;AB41,"aanbevolen","Nee")))</f>
        <v/>
      </c>
      <c r="AE41" s="1" t="e" cm="1">
        <f t="array" ref="AE41">_xlfn.IFS(AD41="Nee",AB41,AD41="aanbevolen",AC41,AD41="noodzakelijk",AC41)</f>
        <v>#N/A</v>
      </c>
      <c r="AG41" s="19" t="s">
        <v>187</v>
      </c>
      <c r="AH41" s="20">
        <v>10</v>
      </c>
      <c r="AI41" s="20">
        <v>13.6</v>
      </c>
      <c r="AJ41" s="21">
        <v>153.6</v>
      </c>
      <c r="AK41" s="22">
        <f>AA41</f>
        <v>0</v>
      </c>
      <c r="AL41" s="72" t="str">
        <f>IFERROR(AJ41/$D$37*(1-AK41),"")</f>
        <v/>
      </c>
      <c r="AM41" s="73" t="str">
        <f t="shared" ref="AM41:AM49" si="17">IFERROR(AJ41/$D$37*0.95,"")</f>
        <v/>
      </c>
      <c r="AN41" s="52" t="str">
        <f t="shared" ref="AN41:AN49" si="18">IF($D$36=0,"",IF(AI41&gt;$D$36,$AO$37,IF(AM41&gt;AL41,$AO$36,$AO$35)))</f>
        <v/>
      </c>
      <c r="AO41" s="1" t="e" cm="1">
        <f t="array" ref="AO41">_xlfn.IFS(AN41="Nein",AL41,AN41="Empfohlen",AM41,AN41="Nötig",AM41)</f>
        <v>#N/A</v>
      </c>
    </row>
    <row r="42" spans="1:41" ht="15.75" customHeight="1" x14ac:dyDescent="0.2">
      <c r="A42" s="1"/>
      <c r="B42" s="1"/>
      <c r="C42" s="19" t="s">
        <v>21</v>
      </c>
      <c r="D42" s="20">
        <v>9</v>
      </c>
      <c r="E42" s="20">
        <v>12.6</v>
      </c>
      <c r="F42" s="21">
        <v>87</v>
      </c>
      <c r="G42" s="22">
        <f>IF($D$35&gt;D42,IFERROR(VLOOKUP($D$35,'Tool-data'!$I$4:$J$40,2,TRUE),0),0)</f>
        <v>0</v>
      </c>
      <c r="H42" s="35" t="str">
        <f t="shared" ref="H42:H47" si="19">IFERROR(F42/$D$37*(1-G42),"")</f>
        <v/>
      </c>
      <c r="I42" s="35" t="str">
        <f t="shared" ref="I42:I44" si="20">IFERROR(F42/$D$37*0.95,"")</f>
        <v/>
      </c>
      <c r="J42" s="19" t="str" cm="1">
        <f t="array" ref="J42">_xlfn.IFS($D$2='Tool-data'!$U$4,AD42,$D$2='Tool-data'!$U$3,T42,$D$2='Tool-data'!$U$5,AN42)</f>
        <v/>
      </c>
      <c r="K42" s="1"/>
      <c r="L42" s="1"/>
      <c r="M42" s="19" t="s">
        <v>21</v>
      </c>
      <c r="N42" s="20">
        <v>9</v>
      </c>
      <c r="O42" s="20">
        <v>12.6</v>
      </c>
      <c r="P42" s="21">
        <v>87</v>
      </c>
      <c r="Q42" s="22">
        <f t="shared" ref="Q42:Q49" si="21">G42</f>
        <v>0</v>
      </c>
      <c r="R42" s="72" t="str">
        <f t="shared" ref="R42:R49" si="22">IFERROR(P42/$D$37*(1-Q42),"")</f>
        <v/>
      </c>
      <c r="S42" s="72" t="str">
        <f t="shared" si="13"/>
        <v/>
      </c>
      <c r="T42" s="19" t="str">
        <f t="shared" si="14"/>
        <v/>
      </c>
      <c r="U42" s="1" t="e" cm="1">
        <f t="array" ref="U42">_xlfn.IFS(T42="No",R42,T42="recommended",S42,T42="necessary",S42)</f>
        <v>#N/A</v>
      </c>
      <c r="V42" s="1"/>
      <c r="W42" s="19" t="s">
        <v>21</v>
      </c>
      <c r="X42" s="20">
        <v>9</v>
      </c>
      <c r="Y42" s="20">
        <v>12.6</v>
      </c>
      <c r="Z42" s="21">
        <v>87</v>
      </c>
      <c r="AA42" s="22">
        <f t="shared" ref="AA42:AA49" si="23">Q42</f>
        <v>0</v>
      </c>
      <c r="AB42" s="72" t="str">
        <f t="shared" ref="AB42:AB49" si="24">IFERROR(Z42/$D$37*(1-AA42),"")</f>
        <v/>
      </c>
      <c r="AC42" s="72" t="str">
        <f t="shared" si="15"/>
        <v/>
      </c>
      <c r="AD42" s="19" t="str">
        <f t="shared" si="16"/>
        <v/>
      </c>
      <c r="AE42" s="1" t="e" cm="1">
        <f t="array" ref="AE42">_xlfn.IFS(AD42="Nee",AB42,AD42="aanbevolen",AC42,AD42="noodzakelijk",AC42)</f>
        <v>#N/A</v>
      </c>
      <c r="AG42" s="19" t="s">
        <v>21</v>
      </c>
      <c r="AH42" s="20">
        <v>9</v>
      </c>
      <c r="AI42" s="20">
        <v>12.6</v>
      </c>
      <c r="AJ42" s="21">
        <v>87</v>
      </c>
      <c r="AK42" s="22">
        <f t="shared" ref="AK42:AK49" si="25">AA42</f>
        <v>0</v>
      </c>
      <c r="AL42" s="72" t="str">
        <f t="shared" ref="AL42:AL49" si="26">IFERROR(AJ42/$D$37*(1-AK42),"")</f>
        <v/>
      </c>
      <c r="AM42" s="73" t="str">
        <f t="shared" si="17"/>
        <v/>
      </c>
      <c r="AN42" s="52" t="str">
        <f t="shared" si="18"/>
        <v/>
      </c>
      <c r="AO42" s="1" t="e" cm="1">
        <f t="array" ref="AO42">_xlfn.IFS(AN42="Nein",AL42,AN42="Empfohlen",AM42,AN42="Nötig",AM42)</f>
        <v>#N/A</v>
      </c>
    </row>
    <row r="43" spans="1:41" ht="15.75" customHeight="1" x14ac:dyDescent="0.2">
      <c r="A43" s="1"/>
      <c r="B43" s="1"/>
      <c r="C43" s="19" t="s">
        <v>22</v>
      </c>
      <c r="D43" s="20">
        <v>9</v>
      </c>
      <c r="E43" s="20">
        <v>12.6</v>
      </c>
      <c r="F43" s="21">
        <v>199</v>
      </c>
      <c r="G43" s="22">
        <f>IF($D$35&gt;D43,IFERROR(VLOOKUP($D$35,'Tool-data'!$I$4:$J$40,2,TRUE),0),0)</f>
        <v>0</v>
      </c>
      <c r="H43" s="35" t="str">
        <f t="shared" si="19"/>
        <v/>
      </c>
      <c r="I43" s="35" t="str">
        <f t="shared" si="20"/>
        <v/>
      </c>
      <c r="J43" s="19" t="str" cm="1">
        <f t="array" ref="J43">_xlfn.IFS($D$2='Tool-data'!$U$4,AD43,$D$2='Tool-data'!$U$3,T43,$D$2='Tool-data'!$U$5,AN43)</f>
        <v/>
      </c>
      <c r="K43" s="1"/>
      <c r="L43" s="1"/>
      <c r="M43" s="19" t="s">
        <v>22</v>
      </c>
      <c r="N43" s="20">
        <v>9</v>
      </c>
      <c r="O43" s="20">
        <v>12.6</v>
      </c>
      <c r="P43" s="21">
        <v>199</v>
      </c>
      <c r="Q43" s="22">
        <f t="shared" si="21"/>
        <v>0</v>
      </c>
      <c r="R43" s="72" t="str">
        <f t="shared" si="22"/>
        <v/>
      </c>
      <c r="S43" s="72" t="str">
        <f t="shared" si="13"/>
        <v/>
      </c>
      <c r="T43" s="19" t="str">
        <f t="shared" si="14"/>
        <v/>
      </c>
      <c r="U43" s="1" t="e" cm="1">
        <f t="array" ref="U43">_xlfn.IFS(T43="No",R43,T43="recommended",S43,T43="necessary",S43)</f>
        <v>#N/A</v>
      </c>
      <c r="V43" s="1"/>
      <c r="W43" s="19" t="s">
        <v>22</v>
      </c>
      <c r="X43" s="20">
        <v>9</v>
      </c>
      <c r="Y43" s="20">
        <v>12.6</v>
      </c>
      <c r="Z43" s="21">
        <v>199</v>
      </c>
      <c r="AA43" s="22">
        <f t="shared" si="23"/>
        <v>0</v>
      </c>
      <c r="AB43" s="72" t="str">
        <f t="shared" si="24"/>
        <v/>
      </c>
      <c r="AC43" s="72" t="str">
        <f t="shared" si="15"/>
        <v/>
      </c>
      <c r="AD43" s="19" t="str">
        <f t="shared" si="16"/>
        <v/>
      </c>
      <c r="AE43" s="1" t="e" cm="1">
        <f t="array" ref="AE43">_xlfn.IFS(AD43="Nee",AB43,AD43="aanbevolen",AC43,AD43="noodzakelijk",AC43)</f>
        <v>#N/A</v>
      </c>
      <c r="AG43" s="19" t="s">
        <v>22</v>
      </c>
      <c r="AH43" s="20">
        <v>9</v>
      </c>
      <c r="AI43" s="20">
        <v>12.6</v>
      </c>
      <c r="AJ43" s="21">
        <v>199</v>
      </c>
      <c r="AK43" s="22">
        <f t="shared" si="25"/>
        <v>0</v>
      </c>
      <c r="AL43" s="72" t="str">
        <f t="shared" si="26"/>
        <v/>
      </c>
      <c r="AM43" s="73" t="str">
        <f t="shared" si="17"/>
        <v/>
      </c>
      <c r="AN43" s="52" t="str">
        <f t="shared" si="18"/>
        <v/>
      </c>
      <c r="AO43" s="1" t="e" cm="1">
        <f t="array" ref="AO43">_xlfn.IFS(AN43="Nein",AL43,AN43="Empfohlen",AM43,AN43="Nötig",AM43)</f>
        <v>#N/A</v>
      </c>
    </row>
    <row r="44" spans="1:41" ht="15.75" customHeight="1" x14ac:dyDescent="0.2">
      <c r="A44" s="1"/>
      <c r="B44" s="1"/>
      <c r="C44" s="19" t="s">
        <v>23</v>
      </c>
      <c r="D44" s="20">
        <v>9</v>
      </c>
      <c r="E44" s="20">
        <v>12.6</v>
      </c>
      <c r="F44" s="21">
        <v>323</v>
      </c>
      <c r="G44" s="22">
        <f>IF($D$35&gt;D44,IFERROR(VLOOKUP($D$35,'Tool-data'!$I$4:$J$40,2,TRUE),0),0)</f>
        <v>0</v>
      </c>
      <c r="H44" s="35" t="str">
        <f t="shared" si="19"/>
        <v/>
      </c>
      <c r="I44" s="35" t="str">
        <f t="shared" si="20"/>
        <v/>
      </c>
      <c r="J44" s="19" t="str" cm="1">
        <f t="array" ref="J44">_xlfn.IFS($D$2='Tool-data'!$U$4,AD44,$D$2='Tool-data'!$U$3,T44,$D$2='Tool-data'!$U$5,AN44)</f>
        <v/>
      </c>
      <c r="K44" s="1"/>
      <c r="L44" s="1"/>
      <c r="M44" s="19" t="s">
        <v>23</v>
      </c>
      <c r="N44" s="20">
        <v>9</v>
      </c>
      <c r="O44" s="20">
        <v>12.6</v>
      </c>
      <c r="P44" s="21">
        <v>323</v>
      </c>
      <c r="Q44" s="22">
        <f t="shared" si="21"/>
        <v>0</v>
      </c>
      <c r="R44" s="72" t="str">
        <f t="shared" si="22"/>
        <v/>
      </c>
      <c r="S44" s="72" t="str">
        <f t="shared" si="13"/>
        <v/>
      </c>
      <c r="T44" s="19" t="str">
        <f t="shared" si="14"/>
        <v/>
      </c>
      <c r="U44" s="1" t="e" cm="1">
        <f t="array" ref="U44">_xlfn.IFS(T44="No",R44,T44="recommended",S44,T44="necessary",S44)</f>
        <v>#N/A</v>
      </c>
      <c r="V44" s="1"/>
      <c r="W44" s="19" t="s">
        <v>23</v>
      </c>
      <c r="X44" s="20">
        <v>9</v>
      </c>
      <c r="Y44" s="20">
        <v>12.6</v>
      </c>
      <c r="Z44" s="21">
        <v>323</v>
      </c>
      <c r="AA44" s="22">
        <f t="shared" si="23"/>
        <v>0</v>
      </c>
      <c r="AB44" s="72" t="str">
        <f t="shared" si="24"/>
        <v/>
      </c>
      <c r="AC44" s="72" t="str">
        <f t="shared" si="15"/>
        <v/>
      </c>
      <c r="AD44" s="19" t="str">
        <f t="shared" si="16"/>
        <v/>
      </c>
      <c r="AE44" s="1" t="e" cm="1">
        <f t="array" ref="AE44">_xlfn.IFS(AD44="Nee",AB44,AD44="aanbevolen",AC44,AD44="noodzakelijk",AC44)</f>
        <v>#N/A</v>
      </c>
      <c r="AG44" s="19" t="s">
        <v>23</v>
      </c>
      <c r="AH44" s="20">
        <v>9</v>
      </c>
      <c r="AI44" s="20">
        <v>12.6</v>
      </c>
      <c r="AJ44" s="21">
        <v>323</v>
      </c>
      <c r="AK44" s="22">
        <f t="shared" si="25"/>
        <v>0</v>
      </c>
      <c r="AL44" s="72" t="str">
        <f t="shared" si="26"/>
        <v/>
      </c>
      <c r="AM44" s="73" t="str">
        <f t="shared" si="17"/>
        <v/>
      </c>
      <c r="AN44" s="52" t="str">
        <f t="shared" si="18"/>
        <v/>
      </c>
      <c r="AO44" s="1" t="e" cm="1">
        <f t="array" ref="AO44">_xlfn.IFS(AN44="Nein",AL44,AN44="Empfohlen",AM44,AN44="Nötig",AM44)</f>
        <v>#N/A</v>
      </c>
    </row>
    <row r="45" spans="1:41" ht="15.75" customHeight="1" x14ac:dyDescent="0.2">
      <c r="A45" s="1"/>
      <c r="B45" s="1"/>
      <c r="C45" s="19" t="s">
        <v>267</v>
      </c>
      <c r="D45" s="20">
        <v>10</v>
      </c>
      <c r="E45" s="20">
        <v>14.6</v>
      </c>
      <c r="F45" s="21">
        <v>960</v>
      </c>
      <c r="G45" s="22">
        <f>IF($D$35&gt;D45,IFERROR(VLOOKUP($D$35,'Tool-data'!$L$4:$M$500,2,TRUE),0),0)</f>
        <v>0</v>
      </c>
      <c r="H45" s="35" t="str">
        <f t="shared" si="19"/>
        <v/>
      </c>
      <c r="I45" s="35"/>
      <c r="J45" s="19" t="str" cm="1">
        <f t="array" ref="J45">_xlfn.IFS($D$2='Tool-data'!$U$4,AD45,$D$2='Tool-data'!$U$3,T45,$D$2='Tool-data'!$U$5,AN45)</f>
        <v/>
      </c>
      <c r="K45" s="1"/>
      <c r="L45" s="1"/>
      <c r="M45" s="19" t="s">
        <v>267</v>
      </c>
      <c r="N45" s="20">
        <v>10</v>
      </c>
      <c r="O45" s="20">
        <v>14.6</v>
      </c>
      <c r="P45" s="21">
        <v>960</v>
      </c>
      <c r="Q45" s="22">
        <f t="shared" si="21"/>
        <v>0</v>
      </c>
      <c r="R45" s="72" t="str">
        <f t="shared" si="22"/>
        <v/>
      </c>
      <c r="S45" s="72" t="str">
        <f t="shared" si="13"/>
        <v/>
      </c>
      <c r="T45" s="19" t="str">
        <f t="shared" si="14"/>
        <v/>
      </c>
      <c r="U45" s="1" t="e" cm="1">
        <f t="array" ref="U45">_xlfn.IFS(T45="No",R45,T45="recommended",S45,T45="necessary",S45)</f>
        <v>#N/A</v>
      </c>
      <c r="V45" s="1"/>
      <c r="W45" s="19" t="s">
        <v>267</v>
      </c>
      <c r="X45" s="20">
        <v>10</v>
      </c>
      <c r="Y45" s="20">
        <v>14.6</v>
      </c>
      <c r="Z45" s="21">
        <v>960</v>
      </c>
      <c r="AA45" s="22">
        <f t="shared" si="23"/>
        <v>0</v>
      </c>
      <c r="AB45" s="72" t="str">
        <f t="shared" si="24"/>
        <v/>
      </c>
      <c r="AC45" s="72" t="str">
        <f t="shared" si="15"/>
        <v/>
      </c>
      <c r="AD45" s="19" t="str">
        <f t="shared" si="16"/>
        <v/>
      </c>
      <c r="AE45" s="1" t="e" cm="1">
        <f t="array" ref="AE45">_xlfn.IFS(AD45="Nee",AB45,AD45="aanbevolen",AC45,AD45="noodzakelijk",AC45)</f>
        <v>#N/A</v>
      </c>
      <c r="AG45" s="19" t="s">
        <v>267</v>
      </c>
      <c r="AH45" s="20">
        <v>10</v>
      </c>
      <c r="AI45" s="20">
        <v>14.6</v>
      </c>
      <c r="AJ45" s="21">
        <v>960</v>
      </c>
      <c r="AK45" s="22">
        <f t="shared" si="25"/>
        <v>0</v>
      </c>
      <c r="AL45" s="72" t="str">
        <f t="shared" si="26"/>
        <v/>
      </c>
      <c r="AM45" s="73" t="str">
        <f t="shared" si="17"/>
        <v/>
      </c>
      <c r="AN45" s="52" t="str">
        <f t="shared" si="18"/>
        <v/>
      </c>
      <c r="AO45" s="1" t="e" cm="1">
        <f t="array" ref="AO45">_xlfn.IFS(AN45="Nein",AL45,AN45="Empfohlen",AM45,AN45="Nötig",AM45)</f>
        <v>#N/A</v>
      </c>
    </row>
    <row r="46" spans="1:41" ht="15.75" customHeight="1" x14ac:dyDescent="0.2">
      <c r="A46" s="1"/>
      <c r="B46" s="1"/>
      <c r="C46" s="19" t="s">
        <v>268</v>
      </c>
      <c r="D46" s="20">
        <v>10</v>
      </c>
      <c r="E46" s="20">
        <v>14.6</v>
      </c>
      <c r="F46" s="21">
        <v>1340</v>
      </c>
      <c r="G46" s="22">
        <f>IF($D$35&gt;D46,IFERROR(VLOOKUP($D$35,'Tool-data'!$L$4:$M$500,2,TRUE),0),0)</f>
        <v>0</v>
      </c>
      <c r="H46" s="35" t="str">
        <f t="shared" si="19"/>
        <v/>
      </c>
      <c r="I46" s="35"/>
      <c r="J46" s="19" t="str" cm="1">
        <f t="array" ref="J46">_xlfn.IFS($D$2='Tool-data'!$U$4,AD46,$D$2='Tool-data'!$U$3,T46,$D$2='Tool-data'!$U$5,AN46)</f>
        <v/>
      </c>
      <c r="K46" s="1"/>
      <c r="L46" s="1"/>
      <c r="M46" s="19" t="s">
        <v>268</v>
      </c>
      <c r="N46" s="20">
        <v>10</v>
      </c>
      <c r="O46" s="20">
        <v>14.6</v>
      </c>
      <c r="P46" s="21">
        <v>1340</v>
      </c>
      <c r="Q46" s="22">
        <f t="shared" si="21"/>
        <v>0</v>
      </c>
      <c r="R46" s="72" t="str">
        <f t="shared" si="22"/>
        <v/>
      </c>
      <c r="S46" s="72" t="str">
        <f t="shared" si="13"/>
        <v/>
      </c>
      <c r="T46" s="19" t="str">
        <f>IF($D$36=0,"",IF(O46&gt;$D$36,"necessary",IF(S46&gt;R46,"recommended","No")))</f>
        <v/>
      </c>
      <c r="U46" s="1" t="e" cm="1">
        <f t="array" ref="U46">_xlfn.IFS(T46="No",R46,T46="recommended",S46,T46="necessary",S46)</f>
        <v>#N/A</v>
      </c>
      <c r="V46" s="1"/>
      <c r="W46" s="19" t="s">
        <v>268</v>
      </c>
      <c r="X46" s="20">
        <v>10</v>
      </c>
      <c r="Y46" s="20">
        <v>14.6</v>
      </c>
      <c r="Z46" s="21">
        <v>1340</v>
      </c>
      <c r="AA46" s="22">
        <f t="shared" si="23"/>
        <v>0</v>
      </c>
      <c r="AB46" s="72" t="str">
        <f t="shared" si="24"/>
        <v/>
      </c>
      <c r="AC46" s="72" t="str">
        <f t="shared" si="15"/>
        <v/>
      </c>
      <c r="AD46" s="19" t="str">
        <f t="shared" si="16"/>
        <v/>
      </c>
      <c r="AE46" s="1" t="e" cm="1">
        <f t="array" ref="AE46">_xlfn.IFS(AD46="Nee",AB46,AD46="aanbevolen",AC46,AD46="noodzakelijk",AC46)</f>
        <v>#N/A</v>
      </c>
      <c r="AG46" s="19" t="s">
        <v>268</v>
      </c>
      <c r="AH46" s="20">
        <v>10</v>
      </c>
      <c r="AI46" s="20">
        <v>14.6</v>
      </c>
      <c r="AJ46" s="21">
        <v>1340</v>
      </c>
      <c r="AK46" s="22">
        <f t="shared" si="25"/>
        <v>0</v>
      </c>
      <c r="AL46" s="72" t="str">
        <f t="shared" si="26"/>
        <v/>
      </c>
      <c r="AM46" s="73" t="str">
        <f t="shared" si="17"/>
        <v/>
      </c>
      <c r="AN46" s="52" t="str">
        <f t="shared" si="18"/>
        <v/>
      </c>
      <c r="AO46" s="1" t="e" cm="1">
        <f t="array" ref="AO46">_xlfn.IFS(AN46="Nein",AL46,AN46="Empfohlen",AM46,AN46="Nötig",AM46)</f>
        <v>#N/A</v>
      </c>
    </row>
    <row r="47" spans="1:41" ht="15.75" customHeight="1" x14ac:dyDescent="0.2">
      <c r="A47" s="1"/>
      <c r="B47" s="1"/>
      <c r="C47" s="19" t="s">
        <v>269</v>
      </c>
      <c r="D47" s="20">
        <v>10</v>
      </c>
      <c r="E47" s="20">
        <v>14.6</v>
      </c>
      <c r="F47" s="21">
        <v>2690</v>
      </c>
      <c r="G47" s="22">
        <f>IF($D$35&gt;D47,IFERROR(VLOOKUP($D$35,'Tool-data'!$L$4:$M$500,2,TRUE),0),0)</f>
        <v>0</v>
      </c>
      <c r="H47" s="35" t="str">
        <f t="shared" si="19"/>
        <v/>
      </c>
      <c r="I47" s="35"/>
      <c r="J47" s="19" t="str" cm="1">
        <f t="array" ref="J47">_xlfn.IFS($D$2='Tool-data'!$U$4,AD47,$D$2='Tool-data'!$U$3,T47,$D$2='Tool-data'!$U$5,AN47)</f>
        <v/>
      </c>
      <c r="K47" s="1"/>
      <c r="L47" s="1"/>
      <c r="M47" s="19" t="s">
        <v>269</v>
      </c>
      <c r="N47" s="20">
        <v>10</v>
      </c>
      <c r="O47" s="20">
        <v>14.6</v>
      </c>
      <c r="P47" s="21">
        <v>2690</v>
      </c>
      <c r="Q47" s="22">
        <f t="shared" si="21"/>
        <v>0</v>
      </c>
      <c r="R47" s="72" t="str">
        <f t="shared" si="22"/>
        <v/>
      </c>
      <c r="S47" s="72" t="str">
        <f t="shared" si="13"/>
        <v/>
      </c>
      <c r="T47" s="19" t="str">
        <f t="shared" si="14"/>
        <v/>
      </c>
      <c r="U47" s="1" t="e" cm="1">
        <f t="array" ref="U47">_xlfn.IFS(T47="No",R47,T47="recommended",S47,T47="necessary",S47)</f>
        <v>#N/A</v>
      </c>
      <c r="V47" s="1"/>
      <c r="W47" s="19" t="s">
        <v>269</v>
      </c>
      <c r="X47" s="20">
        <v>10</v>
      </c>
      <c r="Y47" s="20">
        <v>14.6</v>
      </c>
      <c r="Z47" s="21">
        <v>2690</v>
      </c>
      <c r="AA47" s="22">
        <f t="shared" si="23"/>
        <v>0</v>
      </c>
      <c r="AB47" s="72" t="str">
        <f t="shared" si="24"/>
        <v/>
      </c>
      <c r="AC47" s="72" t="str">
        <f t="shared" si="15"/>
        <v/>
      </c>
      <c r="AD47" s="19" t="str">
        <f t="shared" si="16"/>
        <v/>
      </c>
      <c r="AE47" s="1" t="e" cm="1">
        <f t="array" ref="AE47">_xlfn.IFS(AD47="Nee",AB47,AD47="aanbevolen",AC47,AD47="noodzakelijk",AC47)</f>
        <v>#N/A</v>
      </c>
      <c r="AG47" s="19" t="s">
        <v>269</v>
      </c>
      <c r="AH47" s="20">
        <v>10</v>
      </c>
      <c r="AI47" s="20">
        <v>14.6</v>
      </c>
      <c r="AJ47" s="21">
        <v>2690</v>
      </c>
      <c r="AK47" s="22">
        <f t="shared" si="25"/>
        <v>0</v>
      </c>
      <c r="AL47" s="72" t="str">
        <f t="shared" si="26"/>
        <v/>
      </c>
      <c r="AM47" s="73" t="str">
        <f t="shared" si="17"/>
        <v/>
      </c>
      <c r="AN47" s="52" t="str">
        <f t="shared" si="18"/>
        <v/>
      </c>
      <c r="AO47" s="1" t="e" cm="1">
        <f t="array" ref="AO47">_xlfn.IFS(AN47="Nein",AL47,AN47="Empfohlen",AM47,AN47="Nötig",AM47)</f>
        <v>#N/A</v>
      </c>
    </row>
    <row r="48" spans="1:41" ht="15.75" customHeight="1" x14ac:dyDescent="0.2">
      <c r="A48" s="1"/>
      <c r="B48" s="1"/>
      <c r="C48" s="19" t="s">
        <v>30</v>
      </c>
      <c r="D48" s="20">
        <v>10</v>
      </c>
      <c r="E48" s="20">
        <v>14.6</v>
      </c>
      <c r="F48" s="21">
        <v>1002</v>
      </c>
      <c r="G48" s="22">
        <f>IF($D$35&gt;D48,IFERROR(VLOOKUP($D$35,'Tool-data'!$L$4:$M$500,2,TRUE),0),0)</f>
        <v>0</v>
      </c>
      <c r="H48" s="35" t="str">
        <f t="shared" ref="H48" si="27">IFERROR(F48/$D$37*(1-G48),"")</f>
        <v/>
      </c>
      <c r="I48" s="35"/>
      <c r="J48" s="19" t="str" cm="1">
        <f t="array" ref="J48">_xlfn.IFS($D$2='Tool-data'!$U$4,AD48,$D$2='Tool-data'!$U$3,T48,$D$2='Tool-data'!$U$5,AN48)</f>
        <v/>
      </c>
      <c r="K48" s="1"/>
      <c r="L48" s="1"/>
      <c r="M48" s="19" t="s">
        <v>30</v>
      </c>
      <c r="N48" s="20">
        <v>10</v>
      </c>
      <c r="O48" s="20">
        <v>14.6</v>
      </c>
      <c r="P48" s="21">
        <v>1002</v>
      </c>
      <c r="Q48" s="22">
        <f t="shared" si="21"/>
        <v>0</v>
      </c>
      <c r="R48" s="72" t="str">
        <f t="shared" si="22"/>
        <v/>
      </c>
      <c r="S48" s="72" t="str">
        <f t="shared" si="13"/>
        <v/>
      </c>
      <c r="T48" s="19" t="str">
        <f t="shared" si="14"/>
        <v/>
      </c>
      <c r="U48" s="1" t="e" cm="1">
        <f t="array" ref="U48">_xlfn.IFS(T48="No",R48,T48="recommended",S48,T48="necessary",S48)</f>
        <v>#N/A</v>
      </c>
      <c r="V48" s="1"/>
      <c r="W48" s="19" t="s">
        <v>30</v>
      </c>
      <c r="X48" s="20">
        <v>10</v>
      </c>
      <c r="Y48" s="20">
        <v>14.6</v>
      </c>
      <c r="Z48" s="21">
        <v>1002</v>
      </c>
      <c r="AA48" s="22">
        <f t="shared" si="23"/>
        <v>0</v>
      </c>
      <c r="AB48" s="72" t="str">
        <f t="shared" si="24"/>
        <v/>
      </c>
      <c r="AC48" s="72" t="str">
        <f t="shared" si="15"/>
        <v/>
      </c>
      <c r="AD48" s="19" t="str">
        <f t="shared" si="16"/>
        <v/>
      </c>
      <c r="AE48" s="1" t="e" cm="1">
        <f t="array" ref="AE48">_xlfn.IFS(AD48="Nee",AB48,AD48="aanbevolen",AC48,AD48="noodzakelijk",AC48)</f>
        <v>#N/A</v>
      </c>
      <c r="AG48" s="19" t="s">
        <v>30</v>
      </c>
      <c r="AH48" s="20">
        <v>10</v>
      </c>
      <c r="AI48" s="20">
        <v>14.6</v>
      </c>
      <c r="AJ48" s="21">
        <v>1002</v>
      </c>
      <c r="AK48" s="22">
        <f t="shared" si="25"/>
        <v>0</v>
      </c>
      <c r="AL48" s="72" t="str">
        <f t="shared" si="26"/>
        <v/>
      </c>
      <c r="AM48" s="73" t="str">
        <f t="shared" si="17"/>
        <v/>
      </c>
      <c r="AN48" s="52" t="str">
        <f t="shared" si="18"/>
        <v/>
      </c>
      <c r="AO48" s="1" t="e" cm="1">
        <f t="array" ref="AO48">_xlfn.IFS(AN48="Nein",AL48,AN48="Empfohlen",AM48,AN48="Nötig",AM48)</f>
        <v>#N/A</v>
      </c>
    </row>
    <row r="49" spans="1:43" ht="15.75" customHeight="1" x14ac:dyDescent="0.2">
      <c r="A49" s="1"/>
      <c r="B49" s="1"/>
      <c r="C49" s="19" t="s">
        <v>185</v>
      </c>
      <c r="D49" s="20">
        <v>10</v>
      </c>
      <c r="E49" s="20">
        <v>14.6</v>
      </c>
      <c r="F49" s="21">
        <v>1540</v>
      </c>
      <c r="G49" s="22">
        <f>IF($D$35&gt;D49,IFERROR(VLOOKUP($D$35,'Tool-data'!$L$4:$M$500,2,TRUE),0),0)</f>
        <v>0</v>
      </c>
      <c r="H49" s="35" t="str">
        <f>IFERROR(F49/$D$37*(1-G49),"")</f>
        <v/>
      </c>
      <c r="I49" s="35"/>
      <c r="J49" s="19" t="str" cm="1">
        <f t="array" ref="J49">_xlfn.IFS($D$2='Tool-data'!$U$4,AD49,$D$2='Tool-data'!$U$3,T49,$D$2='Tool-data'!$U$5,AN49)</f>
        <v/>
      </c>
      <c r="K49" s="1"/>
      <c r="L49" s="1"/>
      <c r="M49" s="19" t="s">
        <v>185</v>
      </c>
      <c r="N49" s="20">
        <v>10</v>
      </c>
      <c r="O49" s="20">
        <v>14.6</v>
      </c>
      <c r="P49" s="21">
        <v>1540</v>
      </c>
      <c r="Q49" s="22">
        <f t="shared" si="21"/>
        <v>0</v>
      </c>
      <c r="R49" s="72" t="str">
        <f t="shared" si="22"/>
        <v/>
      </c>
      <c r="S49" s="72" t="str">
        <f t="shared" si="13"/>
        <v/>
      </c>
      <c r="T49" s="19" t="str">
        <f t="shared" si="14"/>
        <v/>
      </c>
      <c r="U49" s="1" t="e" cm="1">
        <f t="array" ref="U49">_xlfn.IFS(T49="No",R49,T49="recommended",S49,T49="necessary",S49)</f>
        <v>#N/A</v>
      </c>
      <c r="V49" s="1"/>
      <c r="W49" s="19" t="s">
        <v>185</v>
      </c>
      <c r="X49" s="20">
        <v>10</v>
      </c>
      <c r="Y49" s="20">
        <v>14.6</v>
      </c>
      <c r="Z49" s="21">
        <v>1540</v>
      </c>
      <c r="AA49" s="22">
        <f t="shared" si="23"/>
        <v>0</v>
      </c>
      <c r="AB49" s="72" t="str">
        <f t="shared" si="24"/>
        <v/>
      </c>
      <c r="AC49" s="72" t="str">
        <f t="shared" si="15"/>
        <v/>
      </c>
      <c r="AD49" s="19" t="str">
        <f t="shared" si="16"/>
        <v/>
      </c>
      <c r="AE49" s="1" t="e" cm="1">
        <f t="array" ref="AE49">_xlfn.IFS(AD49="Nee",AB49,AD49="aanbevolen",AC49,AD49="noodzakelijk",AC49)</f>
        <v>#N/A</v>
      </c>
      <c r="AG49" s="19" t="s">
        <v>185</v>
      </c>
      <c r="AH49" s="20">
        <v>10</v>
      </c>
      <c r="AI49" s="20">
        <v>14.6</v>
      </c>
      <c r="AJ49" s="21">
        <v>1540</v>
      </c>
      <c r="AK49" s="22">
        <f t="shared" si="25"/>
        <v>0</v>
      </c>
      <c r="AL49" s="72" t="str">
        <f t="shared" si="26"/>
        <v/>
      </c>
      <c r="AM49" s="73" t="str">
        <f t="shared" si="17"/>
        <v/>
      </c>
      <c r="AN49" s="52" t="str">
        <f t="shared" si="18"/>
        <v/>
      </c>
      <c r="AO49" s="1" t="e" cm="1">
        <f t="array" ref="AO49">_xlfn.IFS(AN49="Nein",AL49,AN49="Empfohlen",AM49,AN49="Nötig",AM49)</f>
        <v>#N/A</v>
      </c>
    </row>
    <row r="50" spans="1:43" ht="15.75" customHeight="1" x14ac:dyDescent="0.2">
      <c r="A50" s="1"/>
      <c r="B50" s="1"/>
      <c r="C50" s="19" t="s">
        <v>270</v>
      </c>
      <c r="D50" s="20">
        <v>20</v>
      </c>
      <c r="E50" s="20">
        <v>29.2</v>
      </c>
      <c r="F50" s="21">
        <v>2690</v>
      </c>
      <c r="G50" s="22">
        <f>IF(AND(D36&lt;29,D35&gt;2),AQ50,IF($D$35&gt;D50,IFERROR(VLOOKUP($D$35,'Tool-data'!$O$4:$P$500,2,TRUE),0),0))</f>
        <v>0</v>
      </c>
      <c r="H50" s="35" t="str">
        <f>IF(D36&lt;29,"-",IFERROR(F50/$D$37*(1-G50),""))</f>
        <v>-</v>
      </c>
      <c r="I50" s="35" t="str">
        <f>IF(D36&lt;29,"-",IFERROR(F50/$D$37*0.95,""))</f>
        <v>-</v>
      </c>
      <c r="J50" s="19" t="str" cm="1">
        <f t="array" ref="J50">IF(D36&lt;29,"-",_xlfn.IFS($D$2='Tool-data'!$U$4,AD50,$D$2='Tool-data'!$U$3,T50,$D$2='Tool-data'!$U$5,AN50))</f>
        <v>-</v>
      </c>
      <c r="K50" s="1"/>
      <c r="L50" s="1"/>
      <c r="M50" s="19" t="s">
        <v>270</v>
      </c>
      <c r="N50" s="20">
        <v>20</v>
      </c>
      <c r="O50" s="20">
        <v>29.2</v>
      </c>
      <c r="P50" s="21">
        <v>2690</v>
      </c>
      <c r="Q50" s="22">
        <f>G50</f>
        <v>0</v>
      </c>
      <c r="R50" s="22" t="str">
        <f t="shared" ref="R50:T50" si="28">H50</f>
        <v>-</v>
      </c>
      <c r="S50" s="22" t="str">
        <f t="shared" si="28"/>
        <v>-</v>
      </c>
      <c r="T50" s="22" t="str">
        <f t="shared" si="28"/>
        <v>-</v>
      </c>
      <c r="U50" s="1"/>
      <c r="V50" s="1"/>
      <c r="W50" s="19" t="s">
        <v>270</v>
      </c>
      <c r="X50" s="20">
        <v>20</v>
      </c>
      <c r="Y50" s="20">
        <v>29.2</v>
      </c>
      <c r="Z50" s="21">
        <v>2690</v>
      </c>
      <c r="AA50" s="22">
        <f>G50</f>
        <v>0</v>
      </c>
      <c r="AB50" s="22" t="str">
        <f t="shared" ref="AB50:AD50" si="29">H50</f>
        <v>-</v>
      </c>
      <c r="AC50" s="22" t="str">
        <f t="shared" si="29"/>
        <v>-</v>
      </c>
      <c r="AD50" s="22" t="str">
        <f t="shared" si="29"/>
        <v>-</v>
      </c>
      <c r="AE50" s="1"/>
      <c r="AG50" s="19" t="s">
        <v>270</v>
      </c>
      <c r="AH50" s="20">
        <v>20</v>
      </c>
      <c r="AI50" s="20">
        <v>29.2</v>
      </c>
      <c r="AJ50" s="21">
        <v>2690</v>
      </c>
      <c r="AK50" s="22">
        <f>G50</f>
        <v>0</v>
      </c>
      <c r="AL50" s="22" t="str">
        <f t="shared" ref="AL50:AN50" si="30">H50</f>
        <v>-</v>
      </c>
      <c r="AM50" s="22" t="str">
        <f t="shared" si="30"/>
        <v>-</v>
      </c>
      <c r="AN50" s="22" t="str">
        <f t="shared" si="30"/>
        <v>-</v>
      </c>
      <c r="AO50" s="1"/>
      <c r="AQ50" s="27" t="str" cm="1">
        <f t="array" ref="AQ50">_xlfn.IFS($D$2='Tool-data'!$U$4,"Niet geschik voor een 24V accu",$D$2='Tool-data'!$U$3,"Not suitable for a 24V Battery",$D$2='Tool-data'!$U$5,"Nicht geeignet für eine 24V-Batterie")</f>
        <v>Not suitable for a 24V Battery</v>
      </c>
    </row>
    <row r="51" spans="1:43" ht="15.7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43" ht="15.7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43" ht="15.7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43" ht="15.7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43" ht="15.7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43" ht="15.7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43" ht="15.7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43" ht="15.7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43" ht="15.7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43" ht="15.7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43" ht="15.7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43" ht="15.7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43" ht="15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43" ht="15.7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customHeight="1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75" customHeight="1" x14ac:dyDescent="0.2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5.75" customHeight="1" x14ac:dyDescent="0.2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5.75" customHeight="1" x14ac:dyDescent="0.2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5.75" customHeight="1" x14ac:dyDescent="0.2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5.75" customHeight="1" x14ac:dyDescent="0.2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5.75" customHeight="1" x14ac:dyDescent="0.2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5.75" customHeight="1" x14ac:dyDescent="0.2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5.75" customHeight="1" x14ac:dyDescent="0.2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5.75" customHeight="1" x14ac:dyDescent="0.2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</sheetData>
  <sheetProtection algorithmName="SHA-512" hashValue="XoyDlFvOQ+P2z4hewAOojsmayojfNPQ8xOQZ82ciQKcMYVoKFWRrVZLBiAzjF7+U7s/ejKQSJHuem8Z+r7pw2g==" saltValue="qW4B0m9YnnfDVA2QKOdR9Q==" spinCount="100000" sheet="1" objects="1" scenarios="1"/>
  <pageMargins left="0.7" right="0.7" top="0.75" bottom="0.75" header="0" footer="0"/>
  <pageSetup orientation="landscape"/>
  <drawing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ErrorMessage="1" xr:uid="{00000000-0002-0000-0000-000000000000}">
          <x14:formula1>
            <xm:f>'Tool-data'!$R$3:$R$52</xm:f>
          </x14:formula1>
          <xm:sqref>C30 M30 W30</xm:sqref>
        </x14:dataValidation>
        <x14:dataValidation type="list" allowBlank="1" showInputMessage="1" showErrorMessage="1" xr:uid="{CCFEC04B-FE70-0C45-A45D-333908A2391F}">
          <x14:formula1>
            <xm:f>'Tool-data'!$U$3:$U$5</xm:f>
          </x14:formula1>
          <xm:sqref>D2</xm:sqref>
        </x14:dataValidation>
        <x14:dataValidation type="list" allowBlank="1" showErrorMessage="1" xr:uid="{00000000-0002-0000-0000-000001000000}">
          <x14:formula1>
            <xm:f>'Tool-data'!$B$3:$B$127</xm:f>
          </x14:formula1>
          <xm:sqref>W13:Z27 M13:P27</xm:sqref>
        </x14:dataValidation>
        <x14:dataValidation type="list" allowBlank="1" showErrorMessage="1" xr:uid="{470D9A95-4C5E-394F-8075-D959E8908817}">
          <x14:formula1>
            <xm:f>'Tool-data'!$B$3:$B$166</xm:f>
          </x14:formula1>
          <xm:sqref>C13:C27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M1001"/>
  <sheetViews>
    <sheetView workbookViewId="0">
      <selection activeCell="G39" sqref="G39"/>
    </sheetView>
  </sheetViews>
  <sheetFormatPr baseColWidth="10" defaultColWidth="11.1640625" defaultRowHeight="15" customHeight="1" x14ac:dyDescent="0.2"/>
  <cols>
    <col min="1" max="1" width="3.33203125" style="27" customWidth="1"/>
    <col min="2" max="2" width="5.83203125" style="27" customWidth="1"/>
    <col min="3" max="3" width="33" style="27" customWidth="1"/>
    <col min="4" max="6" width="10.83203125" style="27" customWidth="1"/>
    <col min="7" max="7" width="34.33203125" style="27" customWidth="1"/>
    <col min="8" max="8" width="35" style="27" customWidth="1"/>
    <col min="9" max="9" width="36.83203125" style="27" customWidth="1"/>
    <col min="10" max="10" width="17.33203125" style="27" customWidth="1"/>
    <col min="11" max="12" width="10.5" style="27" customWidth="1"/>
    <col min="13" max="26" width="10.5" style="27" hidden="1" customWidth="1"/>
    <col min="27" max="37" width="11.1640625" style="27" hidden="1" customWidth="1"/>
    <col min="38" max="38" width="23.83203125" style="27" hidden="1" customWidth="1"/>
    <col min="39" max="39" width="11.1640625" style="27" hidden="1" customWidth="1"/>
    <col min="40" max="40" width="11.1640625" style="27" customWidth="1"/>
    <col min="41" max="16384" width="11.1640625" style="27"/>
  </cols>
  <sheetData>
    <row r="2" spans="1:39" ht="15.75" customHeight="1" x14ac:dyDescent="0.2">
      <c r="A2" s="1"/>
      <c r="B2" s="1"/>
      <c r="C2" s="4" t="s">
        <v>188</v>
      </c>
      <c r="D2" s="74" t="s">
        <v>190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39" ht="25" x14ac:dyDescent="0.25">
      <c r="A3" s="1"/>
      <c r="B3" s="1"/>
      <c r="C3" s="2" t="str" cm="1">
        <f t="array" ref="C3">_xlfn.IFS($D$2='Tool-data'!$U$4,V3,$D$2='Tool-data'!$U$3,M3,$D$2='Tool-data'!$U$5,AE3)</f>
        <v>The Rebelcell Fishfinder Battery Tool</v>
      </c>
      <c r="D3" s="1"/>
      <c r="E3" s="1"/>
      <c r="F3" s="1"/>
      <c r="G3" s="1"/>
      <c r="H3" s="1"/>
      <c r="I3" s="1"/>
      <c r="J3" s="1"/>
      <c r="K3" s="1"/>
      <c r="L3" s="1"/>
      <c r="M3" s="2" t="s">
        <v>31</v>
      </c>
      <c r="N3" s="1"/>
      <c r="O3" s="1"/>
      <c r="P3" s="1"/>
      <c r="Q3" s="1"/>
      <c r="R3" s="1"/>
      <c r="S3" s="1"/>
      <c r="T3" s="1"/>
      <c r="U3" s="1"/>
      <c r="V3" s="28" t="s">
        <v>37</v>
      </c>
      <c r="W3" s="29"/>
      <c r="X3" s="29"/>
      <c r="Y3" s="29"/>
      <c r="Z3" s="29"/>
      <c r="AA3" s="29"/>
      <c r="AB3" s="29"/>
      <c r="AC3" s="29"/>
      <c r="AE3" s="41" t="s">
        <v>256</v>
      </c>
      <c r="AF3" s="42"/>
      <c r="AG3" s="42"/>
      <c r="AH3" s="42"/>
      <c r="AI3" s="42"/>
      <c r="AJ3" s="42"/>
      <c r="AK3" s="42"/>
      <c r="AL3" s="42"/>
      <c r="AM3" s="43"/>
    </row>
    <row r="4" spans="1:39" ht="15.75" customHeight="1" x14ac:dyDescent="0.2">
      <c r="A4" s="1"/>
      <c r="B4" s="1"/>
      <c r="C4" s="3" t="str" cm="1">
        <f t="array" ref="C4">_xlfn.IFS($D$2='Tool-data'!$U$4,V4,$D$2='Tool-data'!$U$3,M4,$D$2='Tool-data'!$U$5,AE4)</f>
        <v>Find the right Rebelcell battery for your on-board equipment</v>
      </c>
      <c r="D4" s="1"/>
      <c r="E4" s="1"/>
      <c r="F4" s="1"/>
      <c r="G4" s="1"/>
      <c r="H4" s="1"/>
      <c r="I4" s="1"/>
      <c r="J4" s="1"/>
      <c r="K4" s="1"/>
      <c r="L4" s="1"/>
      <c r="M4" s="3" t="s">
        <v>1</v>
      </c>
      <c r="N4" s="1"/>
      <c r="O4" s="1"/>
      <c r="P4" s="1"/>
      <c r="Q4" s="1"/>
      <c r="R4" s="1"/>
      <c r="S4" s="1"/>
      <c r="T4" s="1"/>
      <c r="U4" s="1"/>
      <c r="V4" s="30" t="s">
        <v>53</v>
      </c>
      <c r="W4" s="29"/>
      <c r="X4" s="29"/>
      <c r="Y4" s="29"/>
      <c r="Z4" s="29"/>
      <c r="AA4" s="29"/>
      <c r="AB4" s="29"/>
      <c r="AC4" s="29"/>
      <c r="AE4" s="44" t="s">
        <v>212</v>
      </c>
      <c r="AF4" s="42"/>
      <c r="AG4" s="42"/>
      <c r="AH4" s="42"/>
      <c r="AI4" s="42"/>
      <c r="AJ4" s="42"/>
      <c r="AK4" s="42"/>
      <c r="AL4" s="42"/>
      <c r="AM4" s="43"/>
    </row>
    <row r="5" spans="1:39" ht="15.7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29"/>
      <c r="W5" s="29"/>
      <c r="X5" s="29"/>
      <c r="Y5" s="29"/>
      <c r="Z5" s="29"/>
      <c r="AA5" s="29"/>
      <c r="AB5" s="29"/>
      <c r="AC5" s="29"/>
      <c r="AE5" s="42"/>
      <c r="AF5" s="42"/>
      <c r="AG5" s="42"/>
      <c r="AH5" s="42"/>
      <c r="AI5" s="42"/>
      <c r="AJ5" s="42"/>
      <c r="AK5" s="42"/>
      <c r="AL5" s="42"/>
      <c r="AM5" s="43"/>
    </row>
    <row r="6" spans="1:39" ht="15.75" customHeight="1" x14ac:dyDescent="0.2">
      <c r="A6" s="1"/>
      <c r="B6" s="1"/>
      <c r="C6" s="1" t="str" cm="1">
        <f t="array" ref="C6">_xlfn.IFS($D$2='Tool-data'!$U$4,V6,$D$2='Tool-data'!$U$3,M6,$D$2='Tool-data'!$U$5,AE6)</f>
        <v>Was your equipment not listed on the previous page?</v>
      </c>
      <c r="D6" s="1"/>
      <c r="E6" s="1"/>
      <c r="F6" s="1"/>
      <c r="G6" s="1"/>
      <c r="H6" s="1"/>
      <c r="I6" s="1"/>
      <c r="J6" s="1"/>
      <c r="K6" s="1"/>
      <c r="L6" s="1"/>
      <c r="M6" s="1" t="s">
        <v>32</v>
      </c>
      <c r="N6" s="1"/>
      <c r="O6" s="1"/>
      <c r="P6" s="1"/>
      <c r="Q6" s="1"/>
      <c r="R6" s="1"/>
      <c r="S6" s="1"/>
      <c r="T6" s="1"/>
      <c r="U6" s="1"/>
      <c r="V6" s="29" t="s">
        <v>54</v>
      </c>
      <c r="W6" s="29"/>
      <c r="X6" s="29"/>
      <c r="Y6" s="29"/>
      <c r="Z6" s="29"/>
      <c r="AA6" s="29"/>
      <c r="AB6" s="29"/>
      <c r="AC6" s="29"/>
      <c r="AE6" s="42" t="s">
        <v>213</v>
      </c>
      <c r="AF6" s="42"/>
      <c r="AG6" s="42"/>
      <c r="AH6" s="42"/>
      <c r="AI6" s="42"/>
      <c r="AJ6" s="42"/>
      <c r="AK6" s="42"/>
      <c r="AL6" s="42"/>
      <c r="AM6" s="43"/>
    </row>
    <row r="7" spans="1:39" ht="15.75" customHeight="1" x14ac:dyDescent="0.2">
      <c r="A7" s="1"/>
      <c r="B7" s="1"/>
      <c r="C7" s="1" t="str" cm="1">
        <f t="array" ref="C7">_xlfn.IFS($D$2='Tool-data'!$U$4,V7,$D$2='Tool-data'!$U$3,M7,$D$2='Tool-data'!$U$5,AE7)</f>
        <v>Check the technical specifications in your equipment manual.</v>
      </c>
      <c r="D7" s="1"/>
      <c r="E7" s="1"/>
      <c r="F7" s="1"/>
      <c r="G7" s="1"/>
      <c r="H7" s="1"/>
      <c r="I7" s="1"/>
      <c r="J7" s="1"/>
      <c r="K7" s="1"/>
      <c r="L7" s="1"/>
      <c r="M7" s="1" t="s">
        <v>33</v>
      </c>
      <c r="N7" s="1"/>
      <c r="O7" s="1"/>
      <c r="P7" s="1"/>
      <c r="Q7" s="1"/>
      <c r="R7" s="1"/>
      <c r="S7" s="1"/>
      <c r="T7" s="1"/>
      <c r="U7" s="1"/>
      <c r="V7" s="29" t="s">
        <v>55</v>
      </c>
      <c r="W7" s="29"/>
      <c r="X7" s="29"/>
      <c r="Y7" s="29"/>
      <c r="Z7" s="29"/>
      <c r="AA7" s="29"/>
      <c r="AB7" s="29"/>
      <c r="AC7" s="29"/>
      <c r="AE7" s="42" t="s">
        <v>214</v>
      </c>
      <c r="AF7" s="42"/>
      <c r="AG7" s="42"/>
      <c r="AH7" s="42"/>
      <c r="AI7" s="42"/>
      <c r="AJ7" s="42"/>
      <c r="AK7" s="42"/>
      <c r="AL7" s="42"/>
      <c r="AM7" s="43"/>
    </row>
    <row r="8" spans="1:39" ht="15.75" customHeight="1" x14ac:dyDescent="0.2">
      <c r="A8" s="1"/>
      <c r="B8" s="1"/>
      <c r="C8" s="1" t="str" cm="1">
        <f t="array" ref="C8">_xlfn.IFS($D$2='Tool-data'!$U$4,V8,$D$2='Tool-data'!$U$3,M8,$D$2='Tool-data'!$U$5,AE8)</f>
        <v>Look up the minimum input voltage, maximum input voltage and consumption in W here.</v>
      </c>
      <c r="D8" s="1"/>
      <c r="E8" s="1"/>
      <c r="F8" s="1"/>
      <c r="G8" s="1"/>
      <c r="H8" s="1"/>
      <c r="I8" s="1"/>
      <c r="J8" s="1"/>
      <c r="K8" s="1"/>
      <c r="L8" s="1"/>
      <c r="M8" s="1" t="s">
        <v>34</v>
      </c>
      <c r="N8" s="1"/>
      <c r="O8" s="1"/>
      <c r="P8" s="1"/>
      <c r="Q8" s="1"/>
      <c r="R8" s="1"/>
      <c r="S8" s="1"/>
      <c r="T8" s="1"/>
      <c r="U8" s="1"/>
      <c r="V8" s="29" t="s">
        <v>56</v>
      </c>
      <c r="W8" s="29"/>
      <c r="X8" s="29"/>
      <c r="Y8" s="29"/>
      <c r="Z8" s="29"/>
      <c r="AA8" s="29"/>
      <c r="AB8" s="29"/>
      <c r="AC8" s="29"/>
      <c r="AE8" s="42" t="s">
        <v>215</v>
      </c>
      <c r="AF8" s="42"/>
      <c r="AG8" s="42"/>
      <c r="AH8" s="42"/>
      <c r="AI8" s="42"/>
      <c r="AJ8" s="42"/>
      <c r="AK8" s="42"/>
      <c r="AL8" s="42"/>
      <c r="AM8" s="43"/>
    </row>
    <row r="9" spans="1:39" ht="15.75" customHeight="1" x14ac:dyDescent="0.2">
      <c r="A9" s="1"/>
      <c r="B9" s="1"/>
      <c r="C9" s="1" t="str" cm="1">
        <f t="array" ref="C9">_xlfn.IFS($D$2='Tool-data'!$U$4,V9,$D$2='Tool-data'!$U$3,M9,$D$2='Tool-data'!$U$5,AE9)</f>
        <v>Do you have several devices? Then add up the power (W).</v>
      </c>
      <c r="D9" s="1"/>
      <c r="E9" s="1"/>
      <c r="F9" s="1"/>
      <c r="G9" s="1"/>
      <c r="H9" s="1"/>
      <c r="I9" s="1"/>
      <c r="J9" s="1"/>
      <c r="K9" s="1"/>
      <c r="L9" s="1"/>
      <c r="M9" s="1" t="s">
        <v>35</v>
      </c>
      <c r="N9" s="1"/>
      <c r="O9" s="1"/>
      <c r="P9" s="1"/>
      <c r="Q9" s="1"/>
      <c r="R9" s="1"/>
      <c r="S9" s="1"/>
      <c r="T9" s="1"/>
      <c r="U9" s="1"/>
      <c r="V9" s="29" t="s">
        <v>57</v>
      </c>
      <c r="W9" s="29"/>
      <c r="X9" s="29"/>
      <c r="Y9" s="29"/>
      <c r="Z9" s="29"/>
      <c r="AA9" s="29"/>
      <c r="AB9" s="29"/>
      <c r="AC9" s="29"/>
      <c r="AE9" s="42" t="s">
        <v>216</v>
      </c>
      <c r="AF9" s="42"/>
      <c r="AG9" s="42"/>
      <c r="AH9" s="42"/>
      <c r="AI9" s="42"/>
      <c r="AJ9" s="42"/>
      <c r="AK9" s="42"/>
      <c r="AL9" s="42"/>
      <c r="AM9" s="43"/>
    </row>
    <row r="10" spans="1:39" ht="15.75" customHeight="1" x14ac:dyDescent="0.2">
      <c r="A10" s="1"/>
      <c r="B10" s="1"/>
      <c r="C10" s="1" t="str" cm="1">
        <f t="array" ref="C10">_xlfn.IFS($D$2='Tool-data'!$U$4,V10,$D$2='Tool-data'!$U$3,M10,$D$2='Tool-data'!$U$5,AE10)</f>
        <v>Enter that data below in the grey cells.</v>
      </c>
      <c r="D10" s="1"/>
      <c r="E10" s="1"/>
      <c r="F10" s="1"/>
      <c r="G10" s="1"/>
      <c r="H10" s="1"/>
      <c r="I10" s="1"/>
      <c r="J10" s="1"/>
      <c r="K10" s="1"/>
      <c r="L10" s="1"/>
      <c r="M10" s="1" t="s">
        <v>36</v>
      </c>
      <c r="N10" s="1"/>
      <c r="O10" s="1"/>
      <c r="P10" s="1"/>
      <c r="Q10" s="1"/>
      <c r="R10" s="1"/>
      <c r="S10" s="1"/>
      <c r="T10" s="1"/>
      <c r="U10" s="1"/>
      <c r="V10" s="29" t="s">
        <v>58</v>
      </c>
      <c r="W10" s="29"/>
      <c r="X10" s="29"/>
      <c r="Y10" s="29"/>
      <c r="Z10" s="29"/>
      <c r="AA10" s="29"/>
      <c r="AB10" s="29"/>
      <c r="AC10" s="29"/>
      <c r="AE10" s="42" t="s">
        <v>217</v>
      </c>
      <c r="AF10" s="42"/>
      <c r="AG10" s="42"/>
      <c r="AH10" s="42"/>
      <c r="AI10" s="42"/>
      <c r="AJ10" s="42"/>
      <c r="AK10" s="42"/>
      <c r="AL10" s="42"/>
      <c r="AM10" s="43"/>
    </row>
    <row r="11" spans="1:39" ht="15.75" customHeight="1" x14ac:dyDescent="0.2">
      <c r="A11" s="1"/>
      <c r="B11" s="1"/>
      <c r="C11" s="4"/>
      <c r="D11" s="1"/>
      <c r="E11" s="1"/>
      <c r="F11" s="1"/>
      <c r="G11" s="1"/>
      <c r="H11" s="1"/>
      <c r="I11" s="1"/>
      <c r="J11" s="1"/>
      <c r="K11" s="1"/>
      <c r="L11" s="1"/>
      <c r="M11" s="4"/>
      <c r="N11" s="1"/>
      <c r="O11" s="1"/>
      <c r="P11" s="1"/>
      <c r="Q11" s="1"/>
      <c r="R11" s="1"/>
      <c r="S11" s="1"/>
      <c r="T11" s="1"/>
      <c r="U11" s="1"/>
      <c r="V11" s="31"/>
      <c r="W11" s="29"/>
      <c r="X11" s="29"/>
      <c r="Y11" s="29"/>
      <c r="Z11" s="29"/>
      <c r="AA11" s="29"/>
      <c r="AB11" s="29"/>
      <c r="AC11" s="29"/>
      <c r="AE11" s="45"/>
      <c r="AF11" s="46"/>
      <c r="AG11" s="46"/>
      <c r="AH11" s="46"/>
      <c r="AI11" s="46"/>
      <c r="AJ11" s="46"/>
      <c r="AK11" s="46"/>
      <c r="AL11" s="46"/>
    </row>
    <row r="12" spans="1:39" ht="16.5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29"/>
      <c r="W12" s="29"/>
      <c r="X12" s="29"/>
      <c r="Y12" s="29"/>
      <c r="Z12" s="29"/>
      <c r="AA12" s="29"/>
      <c r="AB12" s="29"/>
      <c r="AC12" s="29"/>
      <c r="AE12" s="46"/>
      <c r="AF12" s="46"/>
      <c r="AG12" s="46"/>
      <c r="AH12" s="46"/>
      <c r="AI12" s="46"/>
      <c r="AJ12" s="46"/>
      <c r="AK12" s="46"/>
      <c r="AL12" s="46"/>
    </row>
    <row r="13" spans="1:39" ht="15.75" customHeight="1" x14ac:dyDescent="0.2">
      <c r="A13" s="1"/>
      <c r="B13" s="1"/>
      <c r="C13" s="11" t="str" cm="1">
        <f t="array" ref="C13">_xlfn.IFS($D$2='Tool-data'!$U$4,V13,$D$2='Tool-data'!$U$3,M13,$D$2='Tool-data'!$U$5,AE13)</f>
        <v>Minimum input voltage</v>
      </c>
      <c r="D13" s="76"/>
      <c r="E13" s="1"/>
      <c r="F13" s="1"/>
      <c r="G13" s="1"/>
      <c r="H13" s="1"/>
      <c r="I13" s="1"/>
      <c r="J13" s="1"/>
      <c r="K13" s="1"/>
      <c r="L13" s="1"/>
      <c r="M13" s="11" t="s">
        <v>11</v>
      </c>
      <c r="N13" s="59">
        <v>10.6</v>
      </c>
      <c r="O13" s="1"/>
      <c r="P13" s="1"/>
      <c r="Q13" s="1"/>
      <c r="R13" s="1"/>
      <c r="S13" s="1"/>
      <c r="T13" s="1"/>
      <c r="U13" s="1"/>
      <c r="V13" s="32" t="s">
        <v>45</v>
      </c>
      <c r="W13" s="56"/>
      <c r="X13" s="29"/>
      <c r="Y13" s="29"/>
      <c r="Z13" s="29"/>
      <c r="AA13" s="29"/>
      <c r="AB13" s="29"/>
      <c r="AC13" s="29"/>
      <c r="AE13" s="47" t="s">
        <v>199</v>
      </c>
      <c r="AF13" s="48"/>
      <c r="AG13" s="46"/>
      <c r="AH13" s="46"/>
      <c r="AI13" s="46"/>
      <c r="AJ13" s="46"/>
      <c r="AK13" s="46"/>
      <c r="AL13" s="46"/>
    </row>
    <row r="14" spans="1:39" ht="15.75" customHeight="1" x14ac:dyDescent="0.2">
      <c r="A14" s="1"/>
      <c r="B14" s="1"/>
      <c r="C14" s="11" t="str" cm="1">
        <f t="array" ref="C14">_xlfn.IFS($D$2='Tool-data'!$U$4,V14,$D$2='Tool-data'!$U$3,M14,$D$2='Tool-data'!$U$5,AE14)</f>
        <v>Maximum input voltage</v>
      </c>
      <c r="D14" s="76"/>
      <c r="E14" s="1"/>
      <c r="F14" s="1"/>
      <c r="G14" s="1"/>
      <c r="H14" s="1"/>
      <c r="I14" s="1"/>
      <c r="J14" s="1"/>
      <c r="K14" s="1"/>
      <c r="L14" s="1"/>
      <c r="M14" s="11" t="s">
        <v>12</v>
      </c>
      <c r="N14" s="59">
        <v>16</v>
      </c>
      <c r="O14" s="1"/>
      <c r="P14" s="1"/>
      <c r="Q14" s="1"/>
      <c r="R14" s="1"/>
      <c r="S14" s="1"/>
      <c r="T14" s="1"/>
      <c r="U14" s="1"/>
      <c r="V14" s="32" t="s">
        <v>46</v>
      </c>
      <c r="W14" s="56"/>
      <c r="X14" s="29"/>
      <c r="Y14" s="29"/>
      <c r="Z14" s="29"/>
      <c r="AA14" s="29"/>
      <c r="AB14" s="29"/>
      <c r="AC14" s="29"/>
      <c r="AE14" s="47" t="s">
        <v>200</v>
      </c>
      <c r="AF14" s="48"/>
      <c r="AG14" s="46"/>
      <c r="AH14" s="46"/>
      <c r="AI14" s="46"/>
      <c r="AJ14" s="46"/>
      <c r="AK14" s="46"/>
      <c r="AL14" s="46"/>
    </row>
    <row r="15" spans="1:39" ht="15.75" customHeight="1" x14ac:dyDescent="0.2">
      <c r="A15" s="1"/>
      <c r="B15" s="1"/>
      <c r="C15" s="11" t="str" cm="1">
        <f t="array" ref="C15">_xlfn.IFS($D$2='Tool-data'!$U$4,V15,$D$2='Tool-data'!$U$3,M15,$D$2='Tool-data'!$U$5,AE15)</f>
        <v>Total power consumption in W</v>
      </c>
      <c r="D15" s="77"/>
      <c r="E15" s="1"/>
      <c r="F15" s="1"/>
      <c r="G15" s="1"/>
      <c r="H15" s="1"/>
      <c r="I15" s="1"/>
      <c r="J15" s="1"/>
      <c r="K15" s="1"/>
      <c r="L15" s="1"/>
      <c r="M15" s="11" t="s">
        <v>13</v>
      </c>
      <c r="N15" s="60">
        <v>25</v>
      </c>
      <c r="O15" s="1"/>
      <c r="P15" s="1"/>
      <c r="Q15" s="1"/>
      <c r="R15" s="1"/>
      <c r="S15" s="1"/>
      <c r="T15" s="1"/>
      <c r="U15" s="1"/>
      <c r="V15" s="32" t="s">
        <v>47</v>
      </c>
      <c r="W15" s="57"/>
      <c r="X15" s="29"/>
      <c r="Y15" s="29"/>
      <c r="Z15" s="29"/>
      <c r="AA15" s="29"/>
      <c r="AB15" s="29"/>
      <c r="AC15" s="29"/>
      <c r="AE15" s="47" t="s">
        <v>201</v>
      </c>
      <c r="AF15" s="49"/>
      <c r="AG15" s="46"/>
      <c r="AH15" s="46"/>
      <c r="AI15" s="46"/>
      <c r="AJ15" s="46"/>
      <c r="AK15" s="46"/>
      <c r="AL15" s="46"/>
    </row>
    <row r="16" spans="1:39" ht="15.7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29"/>
      <c r="W16" s="29"/>
      <c r="X16" s="29"/>
      <c r="Y16" s="29"/>
      <c r="Z16" s="29"/>
      <c r="AA16" s="29"/>
      <c r="AB16" s="29"/>
      <c r="AC16" s="29"/>
      <c r="AE16" s="46"/>
      <c r="AF16" s="46"/>
      <c r="AG16" s="46"/>
      <c r="AH16" s="46"/>
      <c r="AI16" s="46"/>
      <c r="AJ16" s="46"/>
      <c r="AK16" s="46"/>
      <c r="AL16" s="46"/>
    </row>
    <row r="17" spans="1:39" ht="15.7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29"/>
      <c r="W17" s="29"/>
      <c r="X17" s="29"/>
      <c r="Y17" s="29"/>
      <c r="Z17" s="29"/>
      <c r="AA17" s="29"/>
      <c r="AB17" s="29"/>
      <c r="AC17" s="29"/>
      <c r="AE17" s="46"/>
      <c r="AF17" s="46"/>
      <c r="AG17" s="46"/>
      <c r="AH17" s="46"/>
      <c r="AI17" s="46"/>
      <c r="AJ17" s="46"/>
      <c r="AK17" s="46"/>
      <c r="AL17" s="46"/>
    </row>
    <row r="18" spans="1:39" ht="15.75" customHeight="1" x14ac:dyDescent="0.2">
      <c r="A18" s="1"/>
      <c r="B18" s="1"/>
      <c r="C18" s="5" t="str" cm="1">
        <f t="array" ref="C18">_xlfn.IFS($D$2='Tool-data'!$U$4,V18,$D$2='Tool-data'!$U$3,M18,$D$2='Tool-data'!$U$5,AE18)</f>
        <v>Runtime per battery</v>
      </c>
      <c r="D18" s="5" t="str" cm="1">
        <f t="array" ref="D18">_xlfn.IFS($D$2='Tool-data'!$U$4,W18,$D$2='Tool-data'!$U$3,N18,$D$2='Tool-data'!$U$5,AF18)</f>
        <v>Min</v>
      </c>
      <c r="E18" s="5" t="str" cm="1">
        <f t="array" ref="E18">_xlfn.IFS($D$2='Tool-data'!$U$4,X18,$D$2='Tool-data'!$U$3,O18,$D$2='Tool-data'!$U$5,AG18)</f>
        <v>Max</v>
      </c>
      <c r="F18" s="5" t="str" cm="1">
        <f t="array" ref="F18">_xlfn.IFS($D$2='Tool-data'!$U$4,Y18,$D$2='Tool-data'!$U$3,P18,$D$2='Tool-data'!$U$5,AH18)</f>
        <v>Wh</v>
      </c>
      <c r="G18" s="15" t="str" cm="1">
        <f t="array" ref="G18">_xlfn.IFS($D$2='Tool-data'!$U$4,Z18,$D$2='Tool-data'!$U$3,Q18,$D$2='Tool-data'!$U$5,AI18)</f>
        <v>Voltage gets below minimum at</v>
      </c>
      <c r="H18" s="15" t="str" cm="1">
        <f t="array" ref="H18">_xlfn.IFS($D$2='Tool-data'!$U$4,AA18,$D$2='Tool-data'!$U$3,R18,$D$2='Tool-data'!$U$5,AJ18)</f>
        <v>Runtime without stabilizer</v>
      </c>
      <c r="I18" s="15" t="str" cm="1">
        <f t="array" ref="I18">_xlfn.IFS($D$2='Tool-data'!$U$4,AB18,$D$2='Tool-data'!$U$3,S18,$D$2='Tool-data'!$U$5,AK18)</f>
        <v>Runtime with stabilizer</v>
      </c>
      <c r="J18" s="15" t="str" cm="1">
        <f t="array" ref="J18">_xlfn.IFS($D$2='Tool-data'!$U$4,AC18,$D$2='Tool-data'!$U$3,T18,$D$2='Tool-data'!$U$5,AL18)</f>
        <v>Stabilizer necessary or recommended?</v>
      </c>
      <c r="K18" s="1"/>
      <c r="L18" s="1"/>
      <c r="M18" s="5" t="s">
        <v>14</v>
      </c>
      <c r="N18" s="5" t="s">
        <v>15</v>
      </c>
      <c r="O18" s="5" t="s">
        <v>8</v>
      </c>
      <c r="P18" s="5" t="s">
        <v>16</v>
      </c>
      <c r="Q18" s="15" t="s">
        <v>17</v>
      </c>
      <c r="R18" s="15" t="s">
        <v>18</v>
      </c>
      <c r="S18" s="15" t="s">
        <v>19</v>
      </c>
      <c r="T18" s="15" t="s">
        <v>20</v>
      </c>
      <c r="U18" s="1"/>
      <c r="V18" s="33" t="s">
        <v>48</v>
      </c>
      <c r="W18" s="33" t="s">
        <v>15</v>
      </c>
      <c r="X18" s="33" t="s">
        <v>8</v>
      </c>
      <c r="Y18" s="33" t="s">
        <v>16</v>
      </c>
      <c r="Z18" s="34" t="s">
        <v>49</v>
      </c>
      <c r="AA18" s="34" t="s">
        <v>50</v>
      </c>
      <c r="AB18" s="34" t="s">
        <v>51</v>
      </c>
      <c r="AC18" s="34" t="s">
        <v>52</v>
      </c>
      <c r="AE18" s="50" t="s">
        <v>202</v>
      </c>
      <c r="AF18" s="50" t="s">
        <v>15</v>
      </c>
      <c r="AG18" s="50" t="s">
        <v>8</v>
      </c>
      <c r="AH18" s="50" t="s">
        <v>16</v>
      </c>
      <c r="AI18" s="51" t="s">
        <v>203</v>
      </c>
      <c r="AJ18" s="51" t="s">
        <v>204</v>
      </c>
      <c r="AK18" s="51" t="s">
        <v>205</v>
      </c>
      <c r="AL18" s="51" t="s">
        <v>206</v>
      </c>
      <c r="AM18" s="43" t="s">
        <v>207</v>
      </c>
    </row>
    <row r="19" spans="1:39" ht="15.75" customHeight="1" x14ac:dyDescent="0.2">
      <c r="A19" s="1"/>
      <c r="B19" s="1"/>
      <c r="C19" s="11" t="str" cm="1">
        <f t="array" ref="C19">_xlfn.IFS($D$2='Tool-data'!$U$4,V19,$D$2='Tool-data'!$U$3,M19,$D$2='Tool-data'!$U$5,AE19)</f>
        <v>Power Rebel 48K</v>
      </c>
      <c r="D19" s="6" cm="1">
        <f t="array" ref="D19">_xlfn.IFS($D$2='Tool-data'!$U$4,W19,$D$2='Tool-data'!$U$3,N19,$D$2='Tool-data'!$U$5,AF19)</f>
        <v>10</v>
      </c>
      <c r="E19" s="6" cm="1">
        <f t="array" ref="E19">_xlfn.IFS($D$2='Tool-data'!$U$4,X19,$D$2='Tool-data'!$U$3,O19,$D$2='Tool-data'!$U$5,AG19)</f>
        <v>13.6</v>
      </c>
      <c r="F19" s="16" cm="1">
        <f t="array" ref="F19">_xlfn.IFS($D$2='Tool-data'!$U$4,Y19,$D$2='Tool-data'!$U$3,P19,$D$2='Tool-data'!$U$5,AH19)</f>
        <v>153.6</v>
      </c>
      <c r="G19" s="17" cm="1">
        <f t="array" ref="G19">_xlfn.IFS($D$2='Tool-data'!$U$4,Z19,$D$2='Tool-data'!$U$3,Q19,$D$2='Tool-data'!$U$5,AI19)</f>
        <v>0</v>
      </c>
      <c r="H19" s="18" t="str" cm="1">
        <f t="array" ref="H19">_xlfn.IFS($D$2='Tool-data'!$U$4,AA19,$D$2='Tool-data'!$U$3,R19,$D$2='Tool-data'!$U$5,AJ19)</f>
        <v/>
      </c>
      <c r="I19" s="18" t="str" cm="1">
        <f t="array" ref="I19">_xlfn.IFS($D$2='Tool-data'!$U$4,AB19,$D$2='Tool-data'!$U$3,S19,$D$2='Tool-data'!$U$5,AK19)</f>
        <v/>
      </c>
      <c r="J19" s="11" t="str" cm="1">
        <f t="array" ref="J19">_xlfn.IFS($D$2='Tool-data'!$U$4,AC19,$D$2='Tool-data'!$U$3,T19,$D$2='Tool-data'!$U$5,AL19)</f>
        <v/>
      </c>
      <c r="K19" s="1"/>
      <c r="L19" s="1"/>
      <c r="M19" s="19" t="s">
        <v>187</v>
      </c>
      <c r="N19" s="20">
        <v>10</v>
      </c>
      <c r="O19" s="20">
        <v>13.6</v>
      </c>
      <c r="P19" s="21">
        <v>153.6</v>
      </c>
      <c r="Q19" s="17">
        <f>IF($D$13&gt;N19,IFERROR(VLOOKUP($D$13,'Tool-data'!$L$4:$M$49,2,TRUE),0),0)</f>
        <v>0</v>
      </c>
      <c r="R19" s="58" t="str">
        <f t="shared" ref="R19" si="0">IFERROR(P19/$D$15*(1-Q19),"")</f>
        <v/>
      </c>
      <c r="S19" s="58" t="str">
        <f t="shared" ref="S19" si="1">IFERROR(P19/$D$15*0.95,"")</f>
        <v/>
      </c>
      <c r="T19" s="11" t="str">
        <f t="shared" ref="T19" si="2">IF($D$14=0,"",IF(O19&gt;$D$14,"necessary",IF(S19&gt;R19,"recommended","No")))</f>
        <v/>
      </c>
      <c r="U19" s="1"/>
      <c r="V19" s="19" t="s">
        <v>187</v>
      </c>
      <c r="W19" s="20">
        <v>10</v>
      </c>
      <c r="X19" s="20">
        <v>13.6</v>
      </c>
      <c r="Y19" s="21">
        <v>153.6</v>
      </c>
      <c r="Z19" s="17">
        <f>IF($D$13&gt;W19,IFERROR(VLOOKUP($D$13,'Tool-data'!$L$4:$M$49,2,TRUE),0),0)</f>
        <v>0</v>
      </c>
      <c r="AA19" s="58" t="str">
        <f>IFERROR(Y19/$D$15*(1-Z19),"")</f>
        <v/>
      </c>
      <c r="AB19" s="58" t="str">
        <f t="shared" ref="AB19" si="3">IFERROR(Y19/$D$15*0.95,"")</f>
        <v/>
      </c>
      <c r="AC19" s="11" t="str">
        <f t="shared" ref="AC19:AC30" si="4">IF($D$14=0,"",IF(X19&gt;$D$14,"noodzakelijk",IF(AB19&gt;AA19,"Aanbevolen","Nee")))</f>
        <v/>
      </c>
      <c r="AE19" s="52" t="s">
        <v>187</v>
      </c>
      <c r="AF19" s="53">
        <v>10</v>
      </c>
      <c r="AG19" s="53">
        <v>13.6</v>
      </c>
      <c r="AH19" s="54">
        <v>153.6</v>
      </c>
      <c r="AI19" s="17">
        <f>IF($D$13&gt;AF19,IFERROR(VLOOKUP($D$13,'Tool-data'!$L$4:$M$49,2,TRUE),0),0)</f>
        <v>0</v>
      </c>
      <c r="AJ19" s="55" t="str">
        <f t="shared" ref="AJ19:AJ30" si="5">IFERROR(AH19/$D$15*(1-AI19),"")</f>
        <v/>
      </c>
      <c r="AK19" s="55" t="str">
        <f t="shared" ref="AK19:AK30" si="6">IFERROR(AH19/$D$15*0.95,"")</f>
        <v/>
      </c>
      <c r="AL19" s="52" t="str">
        <f t="shared" ref="AL19:AL30" si="7">IF($D$14=0,"",IF(AG19&gt;$D$14,$AM$20,IF(AK19&gt;AJ19,$AM$19,$AM$18)))</f>
        <v/>
      </c>
      <c r="AM19" s="43" t="s">
        <v>208</v>
      </c>
    </row>
    <row r="20" spans="1:39" ht="15.75" customHeight="1" x14ac:dyDescent="0.2">
      <c r="A20" s="1"/>
      <c r="B20" s="1"/>
      <c r="C20" s="11" t="str" cm="1">
        <f t="array" ref="C20">_xlfn.IFS($D$2='Tool-data'!$U$4,V20,$D$2='Tool-data'!$U$3,M20,$D$2='Tool-data'!$U$5,AE20)</f>
        <v xml:space="preserve">12V07 AV </v>
      </c>
      <c r="D20" s="6" cm="1">
        <f t="array" ref="D20">_xlfn.IFS($D$2='Tool-data'!$U$4,W20,$D$2='Tool-data'!$U$3,N20,$D$2='Tool-data'!$U$5,AF20)</f>
        <v>9</v>
      </c>
      <c r="E20" s="6" cm="1">
        <f t="array" ref="E20">_xlfn.IFS($D$2='Tool-data'!$U$4,X20,$D$2='Tool-data'!$U$3,O20,$D$2='Tool-data'!$U$5,AG20)</f>
        <v>12.6</v>
      </c>
      <c r="F20" s="16" cm="1">
        <f t="array" ref="F20">_xlfn.IFS($D$2='Tool-data'!$U$4,Y20,$D$2='Tool-data'!$U$3,P20,$D$2='Tool-data'!$U$5,AH20)</f>
        <v>87</v>
      </c>
      <c r="G20" s="17" cm="1">
        <f t="array" ref="G20">_xlfn.IFS($D$2='Tool-data'!$U$4,Z20,$D$2='Tool-data'!$U$3,Q20,$D$2='Tool-data'!$U$5,AI20)</f>
        <v>0</v>
      </c>
      <c r="H20" s="18" t="str" cm="1">
        <f t="array" ref="H20">_xlfn.IFS($D$2='Tool-data'!$U$4,AA20,$D$2='Tool-data'!$U$3,R20,$D$2='Tool-data'!$U$5,AJ20)</f>
        <v/>
      </c>
      <c r="I20" s="18" t="str" cm="1">
        <f t="array" ref="I20">_xlfn.IFS($D$2='Tool-data'!$U$4,AB20,$D$2='Tool-data'!$U$3,S20,$D$2='Tool-data'!$U$5,AK20)</f>
        <v/>
      </c>
      <c r="J20" s="11" t="str" cm="1">
        <f t="array" ref="J20">_xlfn.IFS($D$2='Tool-data'!$U$4,AC20,$D$2='Tool-data'!$U$3,T20,$D$2='Tool-data'!$U$5,AL20)</f>
        <v/>
      </c>
      <c r="K20" s="1"/>
      <c r="L20" s="1"/>
      <c r="M20" s="11" t="s">
        <v>21</v>
      </c>
      <c r="N20" s="6">
        <v>9</v>
      </c>
      <c r="O20" s="6">
        <v>12.6</v>
      </c>
      <c r="P20" s="16">
        <v>87</v>
      </c>
      <c r="Q20" s="17">
        <f>IF($D$13&gt;N20,IFERROR(VLOOKUP($D$13,'Tool-data'!$I$4:$J$40,2,TRUE),0),0)</f>
        <v>0</v>
      </c>
      <c r="R20" s="58" t="str">
        <f t="shared" ref="R20:R30" si="8">IFERROR(P20/$D$15*(1-Q20),"")</f>
        <v/>
      </c>
      <c r="S20" s="58" t="str">
        <f t="shared" ref="S20:S30" si="9">IFERROR(P20/$D$15*0.95,"")</f>
        <v/>
      </c>
      <c r="T20" s="11" t="str">
        <f t="shared" ref="T20:T30" si="10">IF($D$14=0,"",IF(O20&gt;$D$14,"necessary",IF(S20&gt;R20,"recommended","No")))</f>
        <v/>
      </c>
      <c r="U20" s="1"/>
      <c r="V20" s="11" t="s">
        <v>21</v>
      </c>
      <c r="W20" s="6">
        <v>9</v>
      </c>
      <c r="X20" s="6">
        <v>12.6</v>
      </c>
      <c r="Y20" s="16">
        <v>87</v>
      </c>
      <c r="Z20" s="17">
        <f>IF($D$13&gt;W20,IFERROR(VLOOKUP($D$13,'Tool-data'!$I$4:$J$40,2,TRUE),0),0)</f>
        <v>0</v>
      </c>
      <c r="AA20" s="58" t="str">
        <f>IFERROR(Y20/$D$15*(1-Z20),"")</f>
        <v/>
      </c>
      <c r="AB20" s="58" t="str">
        <f t="shared" ref="AB20:AB30" si="11">IFERROR(Y20/$D$15*0.95,"")</f>
        <v/>
      </c>
      <c r="AC20" s="11" t="str">
        <f t="shared" si="4"/>
        <v/>
      </c>
      <c r="AE20" s="52" t="s">
        <v>21</v>
      </c>
      <c r="AF20" s="53">
        <v>9</v>
      </c>
      <c r="AG20" s="53">
        <v>12.6</v>
      </c>
      <c r="AH20" s="54">
        <v>87</v>
      </c>
      <c r="AI20" s="17">
        <f>IF($D$13&gt;AF20,IFERROR(VLOOKUP($D$13,'Tool-data'!$L$4:$M$49,2,TRUE),0),0)</f>
        <v>0</v>
      </c>
      <c r="AJ20" s="55" t="str">
        <f t="shared" si="5"/>
        <v/>
      </c>
      <c r="AK20" s="55" t="str">
        <f t="shared" si="6"/>
        <v/>
      </c>
      <c r="AL20" s="52" t="str">
        <f t="shared" si="7"/>
        <v/>
      </c>
      <c r="AM20" s="43" t="s">
        <v>209</v>
      </c>
    </row>
    <row r="21" spans="1:39" ht="15.75" customHeight="1" x14ac:dyDescent="0.2">
      <c r="A21" s="1"/>
      <c r="B21" s="1"/>
      <c r="C21" s="11" t="str" cm="1">
        <f t="array" ref="C21">_xlfn.IFS($D$2='Tool-data'!$U$4,V21,$D$2='Tool-data'!$U$3,M21,$D$2='Tool-data'!$U$5,AE21)</f>
        <v>12V18 AV</v>
      </c>
      <c r="D21" s="6" cm="1">
        <f t="array" ref="D21">_xlfn.IFS($D$2='Tool-data'!$U$4,W21,$D$2='Tool-data'!$U$3,N21,$D$2='Tool-data'!$U$5,AF21)</f>
        <v>9</v>
      </c>
      <c r="E21" s="6" cm="1">
        <f t="array" ref="E21">_xlfn.IFS($D$2='Tool-data'!$U$4,X21,$D$2='Tool-data'!$U$3,O21,$D$2='Tool-data'!$U$5,AG21)</f>
        <v>12.6</v>
      </c>
      <c r="F21" s="16" cm="1">
        <f t="array" ref="F21">_xlfn.IFS($D$2='Tool-data'!$U$4,Y21,$D$2='Tool-data'!$U$3,P21,$D$2='Tool-data'!$U$5,AH21)</f>
        <v>199</v>
      </c>
      <c r="G21" s="17" cm="1">
        <f t="array" ref="G21">_xlfn.IFS($D$2='Tool-data'!$U$4,Z21,$D$2='Tool-data'!$U$3,Q21,$D$2='Tool-data'!$U$5,AI21)</f>
        <v>0</v>
      </c>
      <c r="H21" s="18" t="str" cm="1">
        <f t="array" ref="H21">_xlfn.IFS($D$2='Tool-data'!$U$4,AA21,$D$2='Tool-data'!$U$3,R21,$D$2='Tool-data'!$U$5,AJ21)</f>
        <v/>
      </c>
      <c r="I21" s="18" t="str" cm="1">
        <f t="array" ref="I21">_xlfn.IFS($D$2='Tool-data'!$U$4,AB21,$D$2='Tool-data'!$U$3,S21,$D$2='Tool-data'!$U$5,AK21)</f>
        <v/>
      </c>
      <c r="J21" s="11" t="str" cm="1">
        <f t="array" ref="J21">_xlfn.IFS($D$2='Tool-data'!$U$4,AC21,$D$2='Tool-data'!$U$3,T21,$D$2='Tool-data'!$U$5,AL21)</f>
        <v/>
      </c>
      <c r="K21" s="1"/>
      <c r="L21" s="1"/>
      <c r="M21" s="11" t="s">
        <v>22</v>
      </c>
      <c r="N21" s="6">
        <v>9</v>
      </c>
      <c r="O21" s="6">
        <v>12.6</v>
      </c>
      <c r="P21" s="16">
        <v>199</v>
      </c>
      <c r="Q21" s="17">
        <f>IF($D$13&gt;N21,IFERROR(VLOOKUP($D$13,'Tool-data'!$I$4:$J$40,2,TRUE),0),0)</f>
        <v>0</v>
      </c>
      <c r="R21" s="58" t="str">
        <f>IFERROR(P21/$D$15*(1-Q21),"")</f>
        <v/>
      </c>
      <c r="S21" s="58" t="str">
        <f t="shared" si="9"/>
        <v/>
      </c>
      <c r="T21" s="11" t="str">
        <f t="shared" si="10"/>
        <v/>
      </c>
      <c r="U21" s="1"/>
      <c r="V21" s="11" t="s">
        <v>22</v>
      </c>
      <c r="W21" s="6">
        <v>9</v>
      </c>
      <c r="X21" s="6">
        <v>12.6</v>
      </c>
      <c r="Y21" s="16">
        <v>199</v>
      </c>
      <c r="Z21" s="17">
        <f>IF($D$13&gt;W21,IFERROR(VLOOKUP($D$13,'Tool-data'!$I$4:$J$40,2,TRUE),0),0)</f>
        <v>0</v>
      </c>
      <c r="AA21" s="58" t="str">
        <f>IFERROR(Y21/$D$15*(1-Z21),"")</f>
        <v/>
      </c>
      <c r="AB21" s="58" t="str">
        <f t="shared" si="11"/>
        <v/>
      </c>
      <c r="AC21" s="11" t="str">
        <f t="shared" si="4"/>
        <v/>
      </c>
      <c r="AE21" s="52" t="s">
        <v>22</v>
      </c>
      <c r="AF21" s="53">
        <v>9</v>
      </c>
      <c r="AG21" s="53">
        <v>12.6</v>
      </c>
      <c r="AH21" s="54">
        <v>199</v>
      </c>
      <c r="AI21" s="17">
        <f>IF($D$13&gt;AF21,IFERROR(VLOOKUP($D$13,'Tool-data'!$L$4:$M$49,2,TRUE),0),0)</f>
        <v>0</v>
      </c>
      <c r="AJ21" s="55" t="str">
        <f t="shared" si="5"/>
        <v/>
      </c>
      <c r="AK21" s="55" t="str">
        <f t="shared" si="6"/>
        <v/>
      </c>
      <c r="AL21" s="52" t="str">
        <f t="shared" si="7"/>
        <v/>
      </c>
    </row>
    <row r="22" spans="1:39" ht="15.75" customHeight="1" x14ac:dyDescent="0.2">
      <c r="A22" s="1"/>
      <c r="B22" s="1"/>
      <c r="C22" s="11" t="str" cm="1">
        <f t="array" ref="C22">_xlfn.IFS($D$2='Tool-data'!$U$4,V22,$D$2='Tool-data'!$U$3,M22,$D$2='Tool-data'!$U$5,AE22)</f>
        <v>12V30 AV</v>
      </c>
      <c r="D22" s="6" cm="1">
        <f t="array" ref="D22">_xlfn.IFS($D$2='Tool-data'!$U$4,W22,$D$2='Tool-data'!$U$3,N22,$D$2='Tool-data'!$U$5,AF22)</f>
        <v>9</v>
      </c>
      <c r="E22" s="6" cm="1">
        <f t="array" ref="E22">_xlfn.IFS($D$2='Tool-data'!$U$4,X22,$D$2='Tool-data'!$U$3,O22,$D$2='Tool-data'!$U$5,AG22)</f>
        <v>12.6</v>
      </c>
      <c r="F22" s="16" cm="1">
        <f t="array" ref="F22">_xlfn.IFS($D$2='Tool-data'!$U$4,Y22,$D$2='Tool-data'!$U$3,P22,$D$2='Tool-data'!$U$5,AH22)</f>
        <v>323</v>
      </c>
      <c r="G22" s="17" cm="1">
        <f t="array" ref="G22">_xlfn.IFS($D$2='Tool-data'!$U$4,Z22,$D$2='Tool-data'!$U$3,Q22,$D$2='Tool-data'!$U$5,AI22)</f>
        <v>0</v>
      </c>
      <c r="H22" s="18" t="str" cm="1">
        <f t="array" ref="H22">_xlfn.IFS($D$2='Tool-data'!$U$4,AA22,$D$2='Tool-data'!$U$3,R22,$D$2='Tool-data'!$U$5,AJ22)</f>
        <v/>
      </c>
      <c r="I22" s="18" t="str" cm="1">
        <f t="array" ref="I22">_xlfn.IFS($D$2='Tool-data'!$U$4,AB22,$D$2='Tool-data'!$U$3,S22,$D$2='Tool-data'!$U$5,AK22)</f>
        <v/>
      </c>
      <c r="J22" s="11" t="str" cm="1">
        <f t="array" ref="J22">_xlfn.IFS($D$2='Tool-data'!$U$4,AC22,$D$2='Tool-data'!$U$3,T22,$D$2='Tool-data'!$U$5,AL22)</f>
        <v/>
      </c>
      <c r="K22" s="1"/>
      <c r="L22" s="1"/>
      <c r="M22" s="11" t="s">
        <v>23</v>
      </c>
      <c r="N22" s="6">
        <v>9</v>
      </c>
      <c r="O22" s="6">
        <v>12.6</v>
      </c>
      <c r="P22" s="16">
        <v>323</v>
      </c>
      <c r="Q22" s="17">
        <f>IF($D$13&gt;N22,IFERROR(VLOOKUP($D$13,'Tool-data'!$I$4:$J$40,2,TRUE),0),0)</f>
        <v>0</v>
      </c>
      <c r="R22" s="58" t="str">
        <f t="shared" si="8"/>
        <v/>
      </c>
      <c r="S22" s="58" t="str">
        <f t="shared" si="9"/>
        <v/>
      </c>
      <c r="T22" s="11" t="str">
        <f t="shared" si="10"/>
        <v/>
      </c>
      <c r="U22" s="1"/>
      <c r="V22" s="11" t="s">
        <v>23</v>
      </c>
      <c r="W22" s="6">
        <v>9</v>
      </c>
      <c r="X22" s="6">
        <v>12.6</v>
      </c>
      <c r="Y22" s="16">
        <v>323</v>
      </c>
      <c r="Z22" s="17">
        <f>IF($D$13&gt;W22,IFERROR(VLOOKUP($D$13,'Tool-data'!$I$4:$J$40,2,TRUE),0),0)</f>
        <v>0</v>
      </c>
      <c r="AA22" s="58" t="str">
        <f t="shared" ref="AA22:AA30" si="12">IFERROR(Y22/$D$15*(1-Z22),"")</f>
        <v/>
      </c>
      <c r="AB22" s="58" t="str">
        <f t="shared" si="11"/>
        <v/>
      </c>
      <c r="AC22" s="11" t="str">
        <f t="shared" si="4"/>
        <v/>
      </c>
      <c r="AE22" s="52" t="s">
        <v>23</v>
      </c>
      <c r="AF22" s="53">
        <v>9</v>
      </c>
      <c r="AG22" s="53">
        <v>12.6</v>
      </c>
      <c r="AH22" s="54">
        <v>323</v>
      </c>
      <c r="AI22" s="17">
        <f>IF($D$13&gt;AF22,IFERROR(VLOOKUP($D$13,'Tool-data'!$L$4:$M$49,2,TRUE),0),0)</f>
        <v>0</v>
      </c>
      <c r="AJ22" s="55" t="str">
        <f t="shared" si="5"/>
        <v/>
      </c>
      <c r="AK22" s="55" t="str">
        <f t="shared" si="6"/>
        <v/>
      </c>
      <c r="AL22" s="52" t="str">
        <f t="shared" si="7"/>
        <v/>
      </c>
    </row>
    <row r="23" spans="1:39" ht="15.75" customHeight="1" x14ac:dyDescent="0.2">
      <c r="A23" s="1"/>
      <c r="B23" s="1"/>
      <c r="C23" s="11" t="str" cm="1">
        <f t="array" ref="C23">_xlfn.IFS($D$2='Tool-data'!$U$4,V23,$D$2='Tool-data'!$U$3,M23,$D$2='Tool-data'!$U$5,AE23)</f>
        <v>12V35 AV</v>
      </c>
      <c r="D23" s="6" cm="1">
        <f t="array" ref="D23">_xlfn.IFS($D$2='Tool-data'!$U$4,W23,$D$2='Tool-data'!$U$3,N23,$D$2='Tool-data'!$U$5,AF23)</f>
        <v>9</v>
      </c>
      <c r="E23" s="6" cm="1">
        <f t="array" ref="E23">_xlfn.IFS($D$2='Tool-data'!$U$4,X23,$D$2='Tool-data'!$U$3,O23,$D$2='Tool-data'!$U$5,AG23)</f>
        <v>12.6</v>
      </c>
      <c r="F23" s="16" cm="1">
        <f t="array" ref="F23">_xlfn.IFS($D$2='Tool-data'!$U$4,Y23,$D$2='Tool-data'!$U$3,P23,$D$2='Tool-data'!$U$5,AH23)</f>
        <v>432</v>
      </c>
      <c r="G23" s="17" cm="1">
        <f t="array" ref="G23">_xlfn.IFS($D$2='Tool-data'!$U$4,Z23,$D$2='Tool-data'!$U$3,Q23,$D$2='Tool-data'!$U$5,AI23)</f>
        <v>0</v>
      </c>
      <c r="H23" s="18" t="str" cm="1">
        <f t="array" ref="H23">_xlfn.IFS($D$2='Tool-data'!$U$4,AA23,$D$2='Tool-data'!$U$3,R23,$D$2='Tool-data'!$U$5,AJ23)</f>
        <v/>
      </c>
      <c r="I23" s="18" t="str" cm="1">
        <f t="array" ref="I23">_xlfn.IFS($D$2='Tool-data'!$U$4,AB23,$D$2='Tool-data'!$U$3,S23,$D$2='Tool-data'!$U$5,AK23)</f>
        <v/>
      </c>
      <c r="J23" s="11" t="str" cm="1">
        <f t="array" ref="J23">_xlfn.IFS($D$2='Tool-data'!$U$4,AC23,$D$2='Tool-data'!$U$3,T23,$D$2='Tool-data'!$U$5,AL23)</f>
        <v/>
      </c>
      <c r="K23" s="1"/>
      <c r="L23" s="1"/>
      <c r="M23" s="11" t="s">
        <v>24</v>
      </c>
      <c r="N23" s="6">
        <v>9</v>
      </c>
      <c r="O23" s="6">
        <v>12.6</v>
      </c>
      <c r="P23" s="16">
        <v>432</v>
      </c>
      <c r="Q23" s="17">
        <f>IF($D$13&gt;N23,IFERROR(VLOOKUP($D$13,'Tool-data'!$I$4:$J$40,2,TRUE),0),0)</f>
        <v>0</v>
      </c>
      <c r="R23" s="58" t="str">
        <f t="shared" si="8"/>
        <v/>
      </c>
      <c r="S23" s="58" t="str">
        <f t="shared" si="9"/>
        <v/>
      </c>
      <c r="T23" s="11" t="str">
        <f t="shared" si="10"/>
        <v/>
      </c>
      <c r="U23" s="1"/>
      <c r="V23" s="11" t="s">
        <v>24</v>
      </c>
      <c r="W23" s="6">
        <v>9</v>
      </c>
      <c r="X23" s="6">
        <v>12.6</v>
      </c>
      <c r="Y23" s="16">
        <v>432</v>
      </c>
      <c r="Z23" s="17">
        <f>IF($D$13&gt;W23,IFERROR(VLOOKUP($D$13,'Tool-data'!$I$4:$J$40,2,TRUE),0),0)</f>
        <v>0</v>
      </c>
      <c r="AA23" s="58" t="str">
        <f t="shared" si="12"/>
        <v/>
      </c>
      <c r="AB23" s="58" t="str">
        <f t="shared" si="11"/>
        <v/>
      </c>
      <c r="AC23" s="11" t="str">
        <f t="shared" si="4"/>
        <v/>
      </c>
      <c r="AE23" s="52" t="s">
        <v>24</v>
      </c>
      <c r="AF23" s="53">
        <v>9</v>
      </c>
      <c r="AG23" s="53">
        <v>12.6</v>
      </c>
      <c r="AH23" s="54">
        <v>432</v>
      </c>
      <c r="AI23" s="17">
        <f>IF($D$13&gt;AF23,IFERROR(VLOOKUP($D$13,'Tool-data'!$L$4:$M$49,2,TRUE),0),0)</f>
        <v>0</v>
      </c>
      <c r="AJ23" s="55" t="str">
        <f t="shared" si="5"/>
        <v/>
      </c>
      <c r="AK23" s="55" t="str">
        <f t="shared" si="6"/>
        <v/>
      </c>
      <c r="AL23" s="52" t="str">
        <f t="shared" si="7"/>
        <v/>
      </c>
    </row>
    <row r="24" spans="1:39" ht="15.75" customHeight="1" x14ac:dyDescent="0.2">
      <c r="A24" s="1"/>
      <c r="B24" s="1"/>
      <c r="C24" s="11" t="str" cm="1">
        <f t="array" ref="C24">_xlfn.IFS($D$2='Tool-data'!$U$4,V24,$D$2='Tool-data'!$U$3,M24,$D$2='Tool-data'!$U$5,AE24)</f>
        <v xml:space="preserve">12V50 AV </v>
      </c>
      <c r="D24" s="6" cm="1">
        <f t="array" ref="D24">_xlfn.IFS($D$2='Tool-data'!$U$4,W24,$D$2='Tool-data'!$U$3,N24,$D$2='Tool-data'!$U$5,AF24)</f>
        <v>9</v>
      </c>
      <c r="E24" s="6" cm="1">
        <f t="array" ref="E24">_xlfn.IFS($D$2='Tool-data'!$U$4,X24,$D$2='Tool-data'!$U$3,O24,$D$2='Tool-data'!$U$5,AG24)</f>
        <v>12.6</v>
      </c>
      <c r="F24" s="16" cm="1">
        <f t="array" ref="F24">_xlfn.IFS($D$2='Tool-data'!$U$4,Y24,$D$2='Tool-data'!$U$3,P24,$D$2='Tool-data'!$U$5,AH24)</f>
        <v>634</v>
      </c>
      <c r="G24" s="17" cm="1">
        <f t="array" ref="G24">_xlfn.IFS($D$2='Tool-data'!$U$4,Z24,$D$2='Tool-data'!$U$3,Q24,$D$2='Tool-data'!$U$5,AI24)</f>
        <v>0</v>
      </c>
      <c r="H24" s="18" t="str" cm="1">
        <f t="array" ref="H24">_xlfn.IFS($D$2='Tool-data'!$U$4,AA24,$D$2='Tool-data'!$U$3,R24,$D$2='Tool-data'!$U$5,AJ24)</f>
        <v/>
      </c>
      <c r="I24" s="18" t="str" cm="1">
        <f t="array" ref="I24">_xlfn.IFS($D$2='Tool-data'!$U$4,AB24,$D$2='Tool-data'!$U$3,S24,$D$2='Tool-data'!$U$5,AK24)</f>
        <v/>
      </c>
      <c r="J24" s="11" t="str" cm="1">
        <f t="array" ref="J24">_xlfn.IFS($D$2='Tool-data'!$U$4,AC24,$D$2='Tool-data'!$U$3,T24,$D$2='Tool-data'!$U$5,AL24)</f>
        <v/>
      </c>
      <c r="K24" s="1"/>
      <c r="L24" s="1"/>
      <c r="M24" s="11" t="s">
        <v>25</v>
      </c>
      <c r="N24" s="6">
        <v>9</v>
      </c>
      <c r="O24" s="6">
        <v>12.6</v>
      </c>
      <c r="P24" s="16">
        <v>634</v>
      </c>
      <c r="Q24" s="17">
        <f>IF($D$13&gt;N24,IFERROR(VLOOKUP($D$13,'Tool-data'!$I$4:$J$40,2,TRUE),0),0)</f>
        <v>0</v>
      </c>
      <c r="R24" s="58" t="str">
        <f t="shared" si="8"/>
        <v/>
      </c>
      <c r="S24" s="58" t="str">
        <f t="shared" si="9"/>
        <v/>
      </c>
      <c r="T24" s="11" t="str">
        <f t="shared" si="10"/>
        <v/>
      </c>
      <c r="U24" s="1"/>
      <c r="V24" s="11" t="s">
        <v>25</v>
      </c>
      <c r="W24" s="6">
        <v>9</v>
      </c>
      <c r="X24" s="6">
        <v>12.6</v>
      </c>
      <c r="Y24" s="16">
        <v>634</v>
      </c>
      <c r="Z24" s="17">
        <f>IF($D$13&gt;W24,IFERROR(VLOOKUP($D$13,'Tool-data'!$I$4:$J$40,2,TRUE),0),0)</f>
        <v>0</v>
      </c>
      <c r="AA24" s="58" t="str">
        <f t="shared" si="12"/>
        <v/>
      </c>
      <c r="AB24" s="58" t="str">
        <f t="shared" si="11"/>
        <v/>
      </c>
      <c r="AC24" s="11" t="str">
        <f t="shared" si="4"/>
        <v/>
      </c>
      <c r="AE24" s="52" t="s">
        <v>25</v>
      </c>
      <c r="AF24" s="53">
        <v>9</v>
      </c>
      <c r="AG24" s="53">
        <v>12.6</v>
      </c>
      <c r="AH24" s="54">
        <v>634</v>
      </c>
      <c r="AI24" s="17">
        <f>IF($D$13&gt;AF24,IFERROR(VLOOKUP($D$13,'Tool-data'!$L$4:$M$49,2,TRUE),0),0)</f>
        <v>0</v>
      </c>
      <c r="AJ24" s="55" t="str">
        <f t="shared" si="5"/>
        <v/>
      </c>
      <c r="AK24" s="55" t="str">
        <f t="shared" si="6"/>
        <v/>
      </c>
      <c r="AL24" s="52" t="str">
        <f t="shared" si="7"/>
        <v/>
      </c>
    </row>
    <row r="25" spans="1:39" ht="15.75" customHeight="1" x14ac:dyDescent="0.2">
      <c r="A25" s="1"/>
      <c r="B25" s="1"/>
      <c r="C25" s="11" t="str" cm="1">
        <f t="array" ref="C25">_xlfn.IFS($D$2='Tool-data'!$U$4,V25,$D$2='Tool-data'!$U$3,M25,$D$2='Tool-data'!$U$5,AE25)</f>
        <v xml:space="preserve">12V70 AV </v>
      </c>
      <c r="D25" s="6" cm="1">
        <f t="array" ref="D25">_xlfn.IFS($D$2='Tool-data'!$U$4,W25,$D$2='Tool-data'!$U$3,N25,$D$2='Tool-data'!$U$5,AF25)</f>
        <v>9</v>
      </c>
      <c r="E25" s="6" cm="1">
        <f t="array" ref="E25">_xlfn.IFS($D$2='Tool-data'!$U$4,X25,$D$2='Tool-data'!$U$3,O25,$D$2='Tool-data'!$U$5,AG25)</f>
        <v>12.6</v>
      </c>
      <c r="F25" s="16" cm="1">
        <f t="array" ref="F25">_xlfn.IFS($D$2='Tool-data'!$U$4,Y25,$D$2='Tool-data'!$U$3,P25,$D$2='Tool-data'!$U$5,AH25)</f>
        <v>836</v>
      </c>
      <c r="G25" s="17" cm="1">
        <f t="array" ref="G25">_xlfn.IFS($D$2='Tool-data'!$U$4,Z25,$D$2='Tool-data'!$U$3,Q25,$D$2='Tool-data'!$U$5,AI25)</f>
        <v>0</v>
      </c>
      <c r="H25" s="18" t="str" cm="1">
        <f t="array" ref="H25">_xlfn.IFS($D$2='Tool-data'!$U$4,AA25,$D$2='Tool-data'!$U$3,R25,$D$2='Tool-data'!$U$5,AJ25)</f>
        <v/>
      </c>
      <c r="I25" s="18" t="str" cm="1">
        <f t="array" ref="I25">_xlfn.IFS($D$2='Tool-data'!$U$4,AB25,$D$2='Tool-data'!$U$3,S25,$D$2='Tool-data'!$U$5,AK25)</f>
        <v/>
      </c>
      <c r="J25" s="11" t="str" cm="1">
        <f t="array" ref="J25">_xlfn.IFS($D$2='Tool-data'!$U$4,AC25,$D$2='Tool-data'!$U$3,T25,$D$2='Tool-data'!$U$5,AL25)</f>
        <v/>
      </c>
      <c r="K25" s="1"/>
      <c r="L25" s="1"/>
      <c r="M25" s="11" t="s">
        <v>26</v>
      </c>
      <c r="N25" s="6">
        <v>9</v>
      </c>
      <c r="O25" s="6">
        <v>12.6</v>
      </c>
      <c r="P25" s="16">
        <v>836</v>
      </c>
      <c r="Q25" s="17">
        <f>IF($D$13&gt;N25,IFERROR(VLOOKUP($D$13,'Tool-data'!$I$4:$J$40,2,TRUE),0),0)</f>
        <v>0</v>
      </c>
      <c r="R25" s="58" t="str">
        <f t="shared" si="8"/>
        <v/>
      </c>
      <c r="S25" s="58" t="str">
        <f t="shared" si="9"/>
        <v/>
      </c>
      <c r="T25" s="11" t="str">
        <f t="shared" si="10"/>
        <v/>
      </c>
      <c r="U25" s="1"/>
      <c r="V25" s="11" t="s">
        <v>26</v>
      </c>
      <c r="W25" s="6">
        <v>9</v>
      </c>
      <c r="X25" s="6">
        <v>12.6</v>
      </c>
      <c r="Y25" s="16">
        <v>836</v>
      </c>
      <c r="Z25" s="17">
        <f>IF($D$13&gt;W25,IFERROR(VLOOKUP($D$13,'Tool-data'!$I$4:$J$40,2,TRUE),0),0)</f>
        <v>0</v>
      </c>
      <c r="AA25" s="58" t="str">
        <f t="shared" si="12"/>
        <v/>
      </c>
      <c r="AB25" s="58" t="str">
        <f t="shared" si="11"/>
        <v/>
      </c>
      <c r="AC25" s="11" t="str">
        <f t="shared" si="4"/>
        <v/>
      </c>
      <c r="AE25" s="52" t="s">
        <v>26</v>
      </c>
      <c r="AF25" s="53">
        <v>9</v>
      </c>
      <c r="AG25" s="53">
        <v>12.6</v>
      </c>
      <c r="AH25" s="54">
        <v>836</v>
      </c>
      <c r="AI25" s="17">
        <f>IF($D$13&gt;AF25,IFERROR(VLOOKUP($D$13,'Tool-data'!$L$4:$M$49,2,TRUE),0),0)</f>
        <v>0</v>
      </c>
      <c r="AJ25" s="55" t="str">
        <f t="shared" si="5"/>
        <v/>
      </c>
      <c r="AK25" s="55" t="str">
        <f t="shared" si="6"/>
        <v/>
      </c>
      <c r="AL25" s="52" t="str">
        <f t="shared" si="7"/>
        <v/>
      </c>
    </row>
    <row r="26" spans="1:39" ht="15.75" customHeight="1" x14ac:dyDescent="0.2">
      <c r="A26" s="1"/>
      <c r="B26" s="1"/>
      <c r="C26" s="11" t="str" cm="1">
        <f t="array" ref="C26">_xlfn.IFS($D$2='Tool-data'!$U$4,V26,$D$2='Tool-data'!$U$3,M26,$D$2='Tool-data'!$U$5,AE26)</f>
        <v xml:space="preserve">12V100 AV </v>
      </c>
      <c r="D26" s="6" cm="1">
        <f t="array" ref="D26">_xlfn.IFS($D$2='Tool-data'!$U$4,W26,$D$2='Tool-data'!$U$3,N26,$D$2='Tool-data'!$U$5,AF26)</f>
        <v>9</v>
      </c>
      <c r="E26" s="6" cm="1">
        <f t="array" ref="E26">_xlfn.IFS($D$2='Tool-data'!$U$4,X26,$D$2='Tool-data'!$U$3,O26,$D$2='Tool-data'!$U$5,AG26)</f>
        <v>12.6</v>
      </c>
      <c r="F26" s="16" cm="1">
        <f t="array" ref="F26">_xlfn.IFS($D$2='Tool-data'!$U$4,Y26,$D$2='Tool-data'!$U$3,P26,$D$2='Tool-data'!$U$5,AH26)</f>
        <v>1290</v>
      </c>
      <c r="G26" s="17" cm="1">
        <f t="array" ref="G26">_xlfn.IFS($D$2='Tool-data'!$U$4,Z26,$D$2='Tool-data'!$U$3,Q26,$D$2='Tool-data'!$U$5,AI26)</f>
        <v>0</v>
      </c>
      <c r="H26" s="18" t="str" cm="1">
        <f t="array" ref="H26">_xlfn.IFS($D$2='Tool-data'!$U$4,AA26,$D$2='Tool-data'!$U$3,R26,$D$2='Tool-data'!$U$5,AJ26)</f>
        <v/>
      </c>
      <c r="I26" s="18" t="str" cm="1">
        <f t="array" ref="I26">_xlfn.IFS($D$2='Tool-data'!$U$4,AB26,$D$2='Tool-data'!$U$3,S26,$D$2='Tool-data'!$U$5,AK26)</f>
        <v/>
      </c>
      <c r="J26" s="11" t="str" cm="1">
        <f t="array" ref="J26">_xlfn.IFS($D$2='Tool-data'!$U$4,AC26,$D$2='Tool-data'!$U$3,T26,$D$2='Tool-data'!$U$5,AL26)</f>
        <v/>
      </c>
      <c r="K26" s="1"/>
      <c r="L26" s="1"/>
      <c r="M26" s="11" t="s">
        <v>27</v>
      </c>
      <c r="N26" s="6">
        <v>9</v>
      </c>
      <c r="O26" s="6">
        <v>12.6</v>
      </c>
      <c r="P26" s="16">
        <v>1290</v>
      </c>
      <c r="Q26" s="17">
        <f>IF($D$13&gt;N26,IFERROR(VLOOKUP($D$13,'Tool-data'!$I$4:$J$40,2,TRUE),0),0)</f>
        <v>0</v>
      </c>
      <c r="R26" s="58" t="str">
        <f t="shared" si="8"/>
        <v/>
      </c>
      <c r="S26" s="58" t="str">
        <f t="shared" si="9"/>
        <v/>
      </c>
      <c r="T26" s="11" t="str">
        <f t="shared" si="10"/>
        <v/>
      </c>
      <c r="U26" s="1"/>
      <c r="V26" s="11" t="s">
        <v>27</v>
      </c>
      <c r="W26" s="6">
        <v>9</v>
      </c>
      <c r="X26" s="6">
        <v>12.6</v>
      </c>
      <c r="Y26" s="16">
        <v>1290</v>
      </c>
      <c r="Z26" s="17">
        <f>IF($D$13&gt;W26,IFERROR(VLOOKUP($D$13,'Tool-data'!$I$4:$J$40,2,TRUE),0),0)</f>
        <v>0</v>
      </c>
      <c r="AA26" s="58" t="str">
        <f t="shared" si="12"/>
        <v/>
      </c>
      <c r="AB26" s="58" t="str">
        <f t="shared" si="11"/>
        <v/>
      </c>
      <c r="AC26" s="11" t="str">
        <f t="shared" si="4"/>
        <v/>
      </c>
      <c r="AE26" s="52" t="s">
        <v>27</v>
      </c>
      <c r="AF26" s="53">
        <v>9</v>
      </c>
      <c r="AG26" s="53">
        <v>12.6</v>
      </c>
      <c r="AH26" s="54">
        <v>1290</v>
      </c>
      <c r="AI26" s="17">
        <f>IF($D$13&gt;AF26,IFERROR(VLOOKUP($D$13,'Tool-data'!$L$4:$M$49,2,TRUE),0),0)</f>
        <v>0</v>
      </c>
      <c r="AJ26" s="55" t="str">
        <f t="shared" si="5"/>
        <v/>
      </c>
      <c r="AK26" s="55" t="str">
        <f t="shared" si="6"/>
        <v/>
      </c>
      <c r="AL26" s="52" t="str">
        <f t="shared" si="7"/>
        <v/>
      </c>
    </row>
    <row r="27" spans="1:39" ht="15.75" customHeight="1" x14ac:dyDescent="0.2">
      <c r="A27" s="1"/>
      <c r="B27" s="1"/>
      <c r="C27" s="11" t="str" cm="1">
        <f t="array" ref="C27">_xlfn.IFS($D$2='Tool-data'!$U$4,V27,$D$2='Tool-data'!$U$3,M27,$D$2='Tool-data'!$U$5,AE27)</f>
        <v>12V140 AV</v>
      </c>
      <c r="D27" s="6" cm="1">
        <f t="array" ref="D27">_xlfn.IFS($D$2='Tool-data'!$U$4,W27,$D$2='Tool-data'!$U$3,N27,$D$2='Tool-data'!$U$5,AF27)</f>
        <v>9</v>
      </c>
      <c r="E27" s="6" cm="1">
        <f t="array" ref="E27">_xlfn.IFS($D$2='Tool-data'!$U$4,X27,$D$2='Tool-data'!$U$3,O27,$D$2='Tool-data'!$U$5,AG27)</f>
        <v>12.6</v>
      </c>
      <c r="F27" s="16" cm="1">
        <f t="array" ref="F27">_xlfn.IFS($D$2='Tool-data'!$U$4,Y27,$D$2='Tool-data'!$U$3,P27,$D$2='Tool-data'!$U$5,AH27)</f>
        <v>1679</v>
      </c>
      <c r="G27" s="17" cm="1">
        <f t="array" ref="G27">_xlfn.IFS($D$2='Tool-data'!$U$4,Z27,$D$2='Tool-data'!$U$3,Q27,$D$2='Tool-data'!$U$5,AI27)</f>
        <v>0</v>
      </c>
      <c r="H27" s="18" t="str" cm="1">
        <f t="array" ref="H27">_xlfn.IFS($D$2='Tool-data'!$U$4,AA27,$D$2='Tool-data'!$U$3,R27,$D$2='Tool-data'!$U$5,AJ27)</f>
        <v/>
      </c>
      <c r="I27" s="18" t="str" cm="1">
        <f t="array" ref="I27">_xlfn.IFS($D$2='Tool-data'!$U$4,AB27,$D$2='Tool-data'!$U$3,S27,$D$2='Tool-data'!$U$5,AK27)</f>
        <v/>
      </c>
      <c r="J27" s="11" t="str" cm="1">
        <f t="array" ref="J27">_xlfn.IFS($D$2='Tool-data'!$U$4,AC27,$D$2='Tool-data'!$U$3,T27,$D$2='Tool-data'!$U$5,AL27)</f>
        <v/>
      </c>
      <c r="K27" s="1"/>
      <c r="L27" s="1"/>
      <c r="M27" s="11" t="s">
        <v>28</v>
      </c>
      <c r="N27" s="6">
        <v>9</v>
      </c>
      <c r="O27" s="6">
        <v>12.6</v>
      </c>
      <c r="P27" s="16">
        <v>1679</v>
      </c>
      <c r="Q27" s="17">
        <f>IF($D$13&gt;N27,IFERROR(VLOOKUP($D$13,'Tool-data'!$I$4:$J$40,2,TRUE),0),0)</f>
        <v>0</v>
      </c>
      <c r="R27" s="58" t="str">
        <f t="shared" si="8"/>
        <v/>
      </c>
      <c r="S27" s="58" t="str">
        <f t="shared" si="9"/>
        <v/>
      </c>
      <c r="T27" s="11" t="str">
        <f t="shared" si="10"/>
        <v/>
      </c>
      <c r="U27" s="1"/>
      <c r="V27" s="11" t="s">
        <v>28</v>
      </c>
      <c r="W27" s="6">
        <v>9</v>
      </c>
      <c r="X27" s="6">
        <v>12.6</v>
      </c>
      <c r="Y27" s="16">
        <v>1679</v>
      </c>
      <c r="Z27" s="17">
        <f>IF($D$13&gt;W27,IFERROR(VLOOKUP($D$13,'Tool-data'!$I$4:$J$40,2,TRUE),0),0)</f>
        <v>0</v>
      </c>
      <c r="AA27" s="58" t="str">
        <f t="shared" si="12"/>
        <v/>
      </c>
      <c r="AB27" s="58" t="str">
        <f t="shared" si="11"/>
        <v/>
      </c>
      <c r="AC27" s="11" t="str">
        <f t="shared" si="4"/>
        <v/>
      </c>
      <c r="AE27" s="52" t="s">
        <v>28</v>
      </c>
      <c r="AF27" s="53">
        <v>9</v>
      </c>
      <c r="AG27" s="53">
        <v>12.6</v>
      </c>
      <c r="AH27" s="54">
        <v>1679</v>
      </c>
      <c r="AI27" s="17">
        <f>IF($D$13&gt;AF27,IFERROR(VLOOKUP($D$13,'Tool-data'!$L$4:$M$49,2,TRUE),0),0)</f>
        <v>0</v>
      </c>
      <c r="AJ27" s="55" t="str">
        <f t="shared" si="5"/>
        <v/>
      </c>
      <c r="AK27" s="55" t="str">
        <f t="shared" si="6"/>
        <v/>
      </c>
      <c r="AL27" s="52" t="str">
        <f t="shared" si="7"/>
        <v/>
      </c>
    </row>
    <row r="28" spans="1:39" ht="15.75" customHeight="1" x14ac:dyDescent="0.2">
      <c r="A28" s="1"/>
      <c r="B28" s="1"/>
      <c r="C28" s="11" t="str" cm="1">
        <f t="array" ref="C28">_xlfn.IFS($D$2='Tool-data'!$U$4,V28,$D$2='Tool-data'!$U$3,M28,$D$2='Tool-data'!$U$5,AE28)</f>
        <v>12V190 AV</v>
      </c>
      <c r="D28" s="6" cm="1">
        <f t="array" ref="D28">_xlfn.IFS($D$2='Tool-data'!$U$4,W28,$D$2='Tool-data'!$U$3,N28,$D$2='Tool-data'!$U$5,AF28)</f>
        <v>9</v>
      </c>
      <c r="E28" s="6" cm="1">
        <f t="array" ref="E28">_xlfn.IFS($D$2='Tool-data'!$U$4,X28,$D$2='Tool-data'!$U$3,O28,$D$2='Tool-data'!$U$5,AG28)</f>
        <v>12.6</v>
      </c>
      <c r="F28" s="16" cm="1">
        <f t="array" ref="F28">_xlfn.IFS($D$2='Tool-data'!$U$4,Y28,$D$2='Tool-data'!$U$3,P28,$D$2='Tool-data'!$U$5,AH28)</f>
        <v>2300</v>
      </c>
      <c r="G28" s="17" cm="1">
        <f t="array" ref="G28">_xlfn.IFS($D$2='Tool-data'!$U$4,Z28,$D$2='Tool-data'!$U$3,Q28,$D$2='Tool-data'!$U$5,AI28)</f>
        <v>0</v>
      </c>
      <c r="H28" s="18" t="str" cm="1">
        <f t="array" ref="H28">_xlfn.IFS($D$2='Tool-data'!$U$4,AA28,$D$2='Tool-data'!$U$3,R28,$D$2='Tool-data'!$U$5,AJ28)</f>
        <v/>
      </c>
      <c r="I28" s="18" t="str" cm="1">
        <f t="array" ref="I28">_xlfn.IFS($D$2='Tool-data'!$U$4,AB28,$D$2='Tool-data'!$U$3,S28,$D$2='Tool-data'!$U$5,AK28)</f>
        <v/>
      </c>
      <c r="J28" s="11" t="str" cm="1">
        <f t="array" ref="J28">_xlfn.IFS($D$2='Tool-data'!$U$4,AC28,$D$2='Tool-data'!$U$3,T28,$D$2='Tool-data'!$U$5,AL28)</f>
        <v/>
      </c>
      <c r="K28" s="1"/>
      <c r="L28" s="1"/>
      <c r="M28" s="11" t="s">
        <v>29</v>
      </c>
      <c r="N28" s="6">
        <v>9</v>
      </c>
      <c r="O28" s="6">
        <v>12.6</v>
      </c>
      <c r="P28" s="16">
        <v>2300</v>
      </c>
      <c r="Q28" s="17">
        <f>IF($D$13&gt;N28,IFERROR(VLOOKUP($D$13,'Tool-data'!$I$4:$J$40,2,TRUE),0),0)</f>
        <v>0</v>
      </c>
      <c r="R28" s="58" t="str">
        <f t="shared" si="8"/>
        <v/>
      </c>
      <c r="S28" s="58" t="str">
        <f t="shared" si="9"/>
        <v/>
      </c>
      <c r="T28" s="11" t="str">
        <f t="shared" si="10"/>
        <v/>
      </c>
      <c r="U28" s="1"/>
      <c r="V28" s="11" t="s">
        <v>29</v>
      </c>
      <c r="W28" s="6">
        <v>9</v>
      </c>
      <c r="X28" s="6">
        <v>12.6</v>
      </c>
      <c r="Y28" s="16">
        <v>2300</v>
      </c>
      <c r="Z28" s="17">
        <f>IF($D$13&gt;W28,IFERROR(VLOOKUP($D$13,'Tool-data'!$I$4:$J$40,2,TRUE),0),0)</f>
        <v>0</v>
      </c>
      <c r="AA28" s="58" t="str">
        <f t="shared" si="12"/>
        <v/>
      </c>
      <c r="AB28" s="58" t="str">
        <f t="shared" si="11"/>
        <v/>
      </c>
      <c r="AC28" s="11" t="str">
        <f t="shared" si="4"/>
        <v/>
      </c>
      <c r="AE28" s="52" t="s">
        <v>29</v>
      </c>
      <c r="AF28" s="53">
        <v>9</v>
      </c>
      <c r="AG28" s="53">
        <v>12.6</v>
      </c>
      <c r="AH28" s="54">
        <v>2300</v>
      </c>
      <c r="AI28" s="17">
        <f>IF($D$13&gt;AF28,IFERROR(VLOOKUP($D$13,'Tool-data'!$L$4:$M$49,2,TRUE),0),0)</f>
        <v>0</v>
      </c>
      <c r="AJ28" s="55" t="str">
        <f t="shared" si="5"/>
        <v/>
      </c>
      <c r="AK28" s="55" t="str">
        <f t="shared" si="6"/>
        <v/>
      </c>
      <c r="AL28" s="52" t="str">
        <f t="shared" si="7"/>
        <v/>
      </c>
    </row>
    <row r="29" spans="1:39" ht="15.75" customHeight="1" x14ac:dyDescent="0.2">
      <c r="A29" s="1"/>
      <c r="B29" s="1"/>
      <c r="C29" s="11" t="str" cm="1">
        <f t="array" ref="C29">_xlfn.IFS($D$2='Tool-data'!$U$4,V29,$D$2='Tool-data'!$U$3,M29,$D$2='Tool-data'!$U$5,AE29)</f>
        <v xml:space="preserve">12V80 PRO </v>
      </c>
      <c r="D29" s="6" cm="1">
        <f t="array" ref="D29">_xlfn.IFS($D$2='Tool-data'!$U$4,W29,$D$2='Tool-data'!$U$3,N29,$D$2='Tool-data'!$U$5,AF29)</f>
        <v>10</v>
      </c>
      <c r="E29" s="6" cm="1">
        <f t="array" ref="E29">_xlfn.IFS($D$2='Tool-data'!$U$4,X29,$D$2='Tool-data'!$U$3,O29,$D$2='Tool-data'!$U$5,AG29)</f>
        <v>13.6</v>
      </c>
      <c r="F29" s="16" cm="1">
        <f t="array" ref="F29">_xlfn.IFS($D$2='Tool-data'!$U$4,Y29,$D$2='Tool-data'!$U$3,P29,$D$2='Tool-data'!$U$5,AH29)</f>
        <v>1002</v>
      </c>
      <c r="G29" s="17" cm="1">
        <f t="array" ref="G29">_xlfn.IFS($D$2='Tool-data'!$U$4,Z29,$D$2='Tool-data'!$U$3,Q29,$D$2='Tool-data'!$U$5,AI29)</f>
        <v>0</v>
      </c>
      <c r="H29" s="18" t="str" cm="1">
        <f t="array" ref="H29">_xlfn.IFS($D$2='Tool-data'!$U$4,AA29,$D$2='Tool-data'!$U$3,R29,$D$2='Tool-data'!$U$5,AJ29)</f>
        <v/>
      </c>
      <c r="I29" s="18" t="str" cm="1">
        <f t="array" ref="I29">_xlfn.IFS($D$2='Tool-data'!$U$4,AB29,$D$2='Tool-data'!$U$3,S29,$D$2='Tool-data'!$U$5,AK29)</f>
        <v/>
      </c>
      <c r="J29" s="11" t="str" cm="1">
        <f t="array" ref="J29">_xlfn.IFS($D$2='Tool-data'!$U$4,AC29,$D$2='Tool-data'!$U$3,T29,$D$2='Tool-data'!$U$5,AL29)</f>
        <v/>
      </c>
      <c r="K29" s="1"/>
      <c r="L29" s="1"/>
      <c r="M29" s="11" t="s">
        <v>30</v>
      </c>
      <c r="N29" s="6">
        <v>10</v>
      </c>
      <c r="O29" s="6">
        <v>13.6</v>
      </c>
      <c r="P29" s="16">
        <v>1002</v>
      </c>
      <c r="Q29" s="17">
        <f>IF($D$13&gt;N29,IFERROR(VLOOKUP($D$13,'Tool-data'!$L$4:$M$49,2,TRUE),0),0)</f>
        <v>0</v>
      </c>
      <c r="R29" s="58" t="str">
        <f t="shared" si="8"/>
        <v/>
      </c>
      <c r="S29" s="58" t="str">
        <f t="shared" si="9"/>
        <v/>
      </c>
      <c r="T29" s="11" t="str">
        <f t="shared" si="10"/>
        <v/>
      </c>
      <c r="U29" s="1"/>
      <c r="V29" s="11" t="s">
        <v>30</v>
      </c>
      <c r="W29" s="6">
        <v>10</v>
      </c>
      <c r="X29" s="6">
        <v>13.6</v>
      </c>
      <c r="Y29" s="16">
        <v>1002</v>
      </c>
      <c r="Z29" s="17">
        <f>IF($D$13&gt;W29,IFERROR(VLOOKUP($D$13,'Tool-data'!$L$4:$M$49,2,TRUE),0),0)</f>
        <v>0</v>
      </c>
      <c r="AA29" s="58" t="str">
        <f t="shared" si="12"/>
        <v/>
      </c>
      <c r="AB29" s="58" t="str">
        <f t="shared" si="11"/>
        <v/>
      </c>
      <c r="AC29" s="11" t="str">
        <f t="shared" si="4"/>
        <v/>
      </c>
      <c r="AE29" s="52" t="s">
        <v>30</v>
      </c>
      <c r="AF29" s="53">
        <v>10</v>
      </c>
      <c r="AG29" s="53">
        <v>13.6</v>
      </c>
      <c r="AH29" s="54">
        <v>1002</v>
      </c>
      <c r="AI29" s="17">
        <f>IF($D$13&gt;AF29,IFERROR(VLOOKUP($D$13,'Tool-data'!$L$4:$M$49,2,TRUE),0),0)</f>
        <v>0</v>
      </c>
      <c r="AJ29" s="55" t="str">
        <f t="shared" si="5"/>
        <v/>
      </c>
      <c r="AK29" s="55" t="str">
        <f t="shared" si="6"/>
        <v/>
      </c>
      <c r="AL29" s="52" t="str">
        <f t="shared" si="7"/>
        <v/>
      </c>
    </row>
    <row r="30" spans="1:39" ht="15.75" customHeight="1" x14ac:dyDescent="0.2">
      <c r="A30" s="1"/>
      <c r="B30" s="1"/>
      <c r="C30" s="11" t="str" cm="1">
        <f t="array" ref="C30">_xlfn.IFS($D$2='Tool-data'!$U$4,V30,$D$2='Tool-data'!$U$3,M30,$D$2='Tool-data'!$U$5,AE30)</f>
        <v xml:space="preserve">12V120 PRO </v>
      </c>
      <c r="D30" s="6" cm="1">
        <f t="array" ref="D30">_xlfn.IFS($D$2='Tool-data'!$U$4,W30,$D$2='Tool-data'!$U$3,N30,$D$2='Tool-data'!$U$5,AF30)</f>
        <v>10</v>
      </c>
      <c r="E30" s="6" cm="1">
        <f t="array" ref="E30">_xlfn.IFS($D$2='Tool-data'!$U$4,X30,$D$2='Tool-data'!$U$3,O30,$D$2='Tool-data'!$U$5,AG30)</f>
        <v>13.6</v>
      </c>
      <c r="F30" s="16" cm="1">
        <f t="array" ref="F30">_xlfn.IFS($D$2='Tool-data'!$U$4,Y30,$D$2='Tool-data'!$U$3,P30,$D$2='Tool-data'!$U$5,AH30)</f>
        <v>1540</v>
      </c>
      <c r="G30" s="17" cm="1">
        <f t="array" ref="G30">_xlfn.IFS($D$2='Tool-data'!$U$4,Z30,$D$2='Tool-data'!$U$3,Q30,$D$2='Tool-data'!$U$5,AI30)</f>
        <v>0</v>
      </c>
      <c r="H30" s="18" t="str" cm="1">
        <f t="array" ref="H30">_xlfn.IFS($D$2='Tool-data'!$U$4,AA30,$D$2='Tool-data'!$U$3,R30,$D$2='Tool-data'!$U$5,AJ30)</f>
        <v/>
      </c>
      <c r="I30" s="18" t="str" cm="1">
        <f t="array" ref="I30">_xlfn.IFS($D$2='Tool-data'!$U$4,AB30,$D$2='Tool-data'!$U$3,S30,$D$2='Tool-data'!$U$5,AK30)</f>
        <v/>
      </c>
      <c r="J30" s="11" t="str" cm="1">
        <f t="array" ref="J30">_xlfn.IFS($D$2='Tool-data'!$U$4,AC30,$D$2='Tool-data'!$U$3,T30,$D$2='Tool-data'!$U$5,AL30)</f>
        <v/>
      </c>
      <c r="K30" s="1"/>
      <c r="L30" s="1"/>
      <c r="M30" s="11" t="s">
        <v>186</v>
      </c>
      <c r="N30" s="6">
        <v>10</v>
      </c>
      <c r="O30" s="6">
        <v>13.6</v>
      </c>
      <c r="P30" s="16">
        <v>1540</v>
      </c>
      <c r="Q30" s="17">
        <f>IF($D$13&gt;N30,IFERROR(VLOOKUP($D$13,'Tool-data'!$L$4:$M$49,2,TRUE),0),0)</f>
        <v>0</v>
      </c>
      <c r="R30" s="58" t="str">
        <f t="shared" si="8"/>
        <v/>
      </c>
      <c r="S30" s="58" t="str">
        <f t="shared" si="9"/>
        <v/>
      </c>
      <c r="T30" s="11" t="str">
        <f t="shared" si="10"/>
        <v/>
      </c>
      <c r="U30" s="1"/>
      <c r="V30" s="11" t="s">
        <v>186</v>
      </c>
      <c r="W30" s="6">
        <v>10</v>
      </c>
      <c r="X30" s="6">
        <v>13.6</v>
      </c>
      <c r="Y30" s="16">
        <v>1540</v>
      </c>
      <c r="Z30" s="17">
        <f>IF($D$13&gt;W30,IFERROR(VLOOKUP($D$13,'Tool-data'!$L$4:$M$49,2,TRUE),0),0)</f>
        <v>0</v>
      </c>
      <c r="AA30" s="58" t="str">
        <f t="shared" si="12"/>
        <v/>
      </c>
      <c r="AB30" s="58" t="str">
        <f t="shared" si="11"/>
        <v/>
      </c>
      <c r="AC30" s="11" t="str">
        <f t="shared" si="4"/>
        <v/>
      </c>
      <c r="AE30" s="52" t="s">
        <v>186</v>
      </c>
      <c r="AF30" s="53">
        <v>10</v>
      </c>
      <c r="AG30" s="53">
        <v>13.6</v>
      </c>
      <c r="AH30" s="54">
        <v>1540</v>
      </c>
      <c r="AI30" s="17">
        <f>IF($D$13&gt;AF30,IFERROR(VLOOKUP($D$13,'Tool-data'!$L$4:$M$49,2,TRUE),0),0)</f>
        <v>0</v>
      </c>
      <c r="AJ30" s="55" t="str">
        <f t="shared" si="5"/>
        <v/>
      </c>
      <c r="AK30" s="55" t="str">
        <f t="shared" si="6"/>
        <v/>
      </c>
      <c r="AL30" s="52" t="str">
        <f t="shared" si="7"/>
        <v/>
      </c>
    </row>
    <row r="31" spans="1:39" ht="15.7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39" ht="15.7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customHeight="1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</sheetData>
  <sheetProtection algorithmName="SHA-512" hashValue="HkGtHdgZVvVccPu3l6JRbpVMlz++hTrI204eXOF4I6ddOUw88bCuoAkiCz3Axybh0h8aHYDwMSGzuVuxOe4ODA==" saltValue="ns28pXjzjOJ4qbC1OURJ0g==" spinCount="100000" sheet="1" objects="1" scenarios="1"/>
  <pageMargins left="0.7" right="0.7" top="0.75" bottom="0.75" header="0" footer="0"/>
  <pageSetup orientation="landscape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D01ED34-55AF-F940-87E2-E09BC9064555}">
          <x14:formula1>
            <xm:f>'Tool-data'!$U$3:$U$5</xm:f>
          </x14:formula1>
          <xm:sqref>D2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C1000"/>
  <sheetViews>
    <sheetView workbookViewId="0">
      <selection activeCell="B1" sqref="B1:X1048576"/>
    </sheetView>
  </sheetViews>
  <sheetFormatPr baseColWidth="10" defaultColWidth="11.1640625" defaultRowHeight="15" customHeight="1" x14ac:dyDescent="0.2"/>
  <cols>
    <col min="1" max="1" width="6.33203125" style="29" customWidth="1"/>
    <col min="2" max="2" width="39.5" style="29" hidden="1" customWidth="1"/>
    <col min="3" max="11" width="10.83203125" style="29" hidden="1" customWidth="1"/>
    <col min="12" max="12" width="8.6640625" style="29" hidden="1" customWidth="1"/>
    <col min="13" max="16" width="10.83203125" style="29" hidden="1" customWidth="1"/>
    <col min="17" max="17" width="11.1640625" style="29" hidden="1" customWidth="1"/>
    <col min="18" max="18" width="10.83203125" style="29" hidden="1" customWidth="1"/>
    <col min="19" max="23" width="10.5" style="29" hidden="1" customWidth="1"/>
    <col min="24" max="24" width="17.33203125" style="29" hidden="1" customWidth="1"/>
    <col min="25" max="25" width="12" style="29" customWidth="1"/>
    <col min="26" max="29" width="10.5" style="29" customWidth="1"/>
    <col min="30" max="16384" width="11.1640625" style="29"/>
  </cols>
  <sheetData>
    <row r="1" spans="1:29" ht="15.75" customHeight="1" x14ac:dyDescent="0.2">
      <c r="A1" s="37"/>
      <c r="B1" s="37"/>
      <c r="C1" s="38" t="s">
        <v>59</v>
      </c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</row>
    <row r="2" spans="1:29" ht="16" x14ac:dyDescent="0.2">
      <c r="A2" s="37"/>
      <c r="B2" s="38" t="s">
        <v>60</v>
      </c>
      <c r="C2" s="37" t="s">
        <v>7</v>
      </c>
      <c r="D2" s="37" t="s">
        <v>8</v>
      </c>
      <c r="E2" s="37" t="s">
        <v>61</v>
      </c>
      <c r="F2" s="37" t="s">
        <v>9</v>
      </c>
      <c r="G2" s="37"/>
      <c r="H2" s="37"/>
      <c r="I2" s="37" t="s">
        <v>62</v>
      </c>
      <c r="J2" s="37"/>
      <c r="K2" s="37"/>
      <c r="L2" s="37" t="s">
        <v>264</v>
      </c>
      <c r="M2" s="37"/>
      <c r="N2" s="37"/>
      <c r="O2" s="37" t="s">
        <v>271</v>
      </c>
      <c r="P2" s="37"/>
      <c r="R2" s="37" t="s">
        <v>63</v>
      </c>
      <c r="S2" s="37"/>
      <c r="T2" s="37"/>
      <c r="U2" s="37" t="s">
        <v>189</v>
      </c>
      <c r="V2" s="37"/>
      <c r="W2" s="37" t="s">
        <v>266</v>
      </c>
      <c r="X2" s="80" t="s">
        <v>265</v>
      </c>
      <c r="Z2" s="37"/>
      <c r="AA2" s="37"/>
      <c r="AB2" s="37"/>
      <c r="AC2" s="37"/>
    </row>
    <row r="3" spans="1:29" ht="16" x14ac:dyDescent="0.2">
      <c r="A3" s="37"/>
      <c r="B3" s="39" t="s">
        <v>64</v>
      </c>
      <c r="C3" s="39">
        <v>10.8</v>
      </c>
      <c r="D3" s="39">
        <v>20</v>
      </c>
      <c r="E3" s="39">
        <v>0.6</v>
      </c>
      <c r="F3" s="39">
        <v>7</v>
      </c>
      <c r="G3" s="37"/>
      <c r="H3" s="37"/>
      <c r="I3" s="37" t="s">
        <v>65</v>
      </c>
      <c r="J3" s="37" t="s">
        <v>66</v>
      </c>
      <c r="K3" s="37"/>
      <c r="L3" s="37" t="s">
        <v>65</v>
      </c>
      <c r="M3" s="37" t="s">
        <v>66</v>
      </c>
      <c r="N3" s="37"/>
      <c r="O3" s="37" t="s">
        <v>65</v>
      </c>
      <c r="P3" s="37" t="s">
        <v>66</v>
      </c>
      <c r="R3" s="37">
        <v>1</v>
      </c>
      <c r="S3" s="37"/>
      <c r="T3" s="37"/>
      <c r="U3" s="37" t="s">
        <v>190</v>
      </c>
      <c r="V3" s="37"/>
      <c r="W3" s="37">
        <v>10</v>
      </c>
      <c r="X3" s="37">
        <v>0</v>
      </c>
      <c r="Z3" s="37"/>
      <c r="AA3" s="37"/>
      <c r="AB3" s="37"/>
      <c r="AC3" s="37"/>
    </row>
    <row r="4" spans="1:29" ht="16" x14ac:dyDescent="0.2">
      <c r="A4" s="37"/>
      <c r="B4" s="39" t="s">
        <v>67</v>
      </c>
      <c r="C4" s="39">
        <v>10.8</v>
      </c>
      <c r="D4" s="39">
        <v>20</v>
      </c>
      <c r="E4" s="39">
        <v>0.8</v>
      </c>
      <c r="F4" s="39">
        <v>10</v>
      </c>
      <c r="G4" s="37"/>
      <c r="H4" s="37"/>
      <c r="I4" s="37">
        <v>9.0000000000000107</v>
      </c>
      <c r="J4" s="40">
        <v>0</v>
      </c>
      <c r="K4" s="37"/>
      <c r="L4" s="37">
        <v>10</v>
      </c>
      <c r="M4" s="37">
        <v>0</v>
      </c>
      <c r="N4" s="37"/>
      <c r="O4" s="37">
        <f>L4*2</f>
        <v>20</v>
      </c>
      <c r="P4" s="37">
        <v>0</v>
      </c>
      <c r="R4" s="37">
        <v>2</v>
      </c>
      <c r="S4" s="37"/>
      <c r="T4" s="37"/>
      <c r="U4" s="37" t="s">
        <v>191</v>
      </c>
      <c r="V4" s="37"/>
      <c r="W4" s="37">
        <v>12</v>
      </c>
      <c r="X4" s="37">
        <v>10</v>
      </c>
      <c r="Z4" s="37"/>
      <c r="AA4" s="37"/>
      <c r="AB4" s="37"/>
      <c r="AC4" s="37"/>
    </row>
    <row r="5" spans="1:29" ht="16" x14ac:dyDescent="0.2">
      <c r="A5" s="37"/>
      <c r="B5" s="39" t="s">
        <v>68</v>
      </c>
      <c r="C5" s="39">
        <v>10.8</v>
      </c>
      <c r="D5" s="39">
        <v>20</v>
      </c>
      <c r="E5" s="39">
        <v>2.4</v>
      </c>
      <c r="F5" s="39">
        <v>29</v>
      </c>
      <c r="G5" s="37"/>
      <c r="H5" s="37"/>
      <c r="I5" s="37">
        <v>9.1000000000000103</v>
      </c>
      <c r="J5" s="40">
        <v>2.0000000000000998E-3</v>
      </c>
      <c r="K5" s="37"/>
      <c r="L5" s="37">
        <v>10.01</v>
      </c>
      <c r="M5" s="37">
        <v>5.0000000000001064E-4</v>
      </c>
      <c r="N5" s="37"/>
      <c r="O5" s="37">
        <f t="shared" ref="O5:O68" si="0">L5*2</f>
        <v>20.02</v>
      </c>
      <c r="P5" s="37">
        <v>5.0000000000001064E-4</v>
      </c>
      <c r="R5" s="37">
        <v>3</v>
      </c>
      <c r="S5" s="37"/>
      <c r="T5" s="37"/>
      <c r="U5" s="37" t="s">
        <v>192</v>
      </c>
      <c r="V5" s="37"/>
      <c r="W5" s="37">
        <v>12.8</v>
      </c>
      <c r="X5" s="37">
        <v>20</v>
      </c>
      <c r="Z5" s="37"/>
      <c r="AA5" s="37"/>
      <c r="AB5" s="37"/>
      <c r="AC5" s="37"/>
    </row>
    <row r="6" spans="1:29" ht="16" x14ac:dyDescent="0.2">
      <c r="A6" s="37"/>
      <c r="B6" s="39" t="s">
        <v>69</v>
      </c>
      <c r="C6" s="39">
        <v>10.8</v>
      </c>
      <c r="D6" s="39">
        <v>20</v>
      </c>
      <c r="E6" s="39">
        <v>2.4</v>
      </c>
      <c r="F6" s="39">
        <v>29</v>
      </c>
      <c r="G6" s="37"/>
      <c r="H6" s="37"/>
      <c r="I6" s="37">
        <v>9.2000000000000099</v>
      </c>
      <c r="J6" s="40">
        <v>1.0000000000000101E-2</v>
      </c>
      <c r="K6" s="37"/>
      <c r="L6" s="37">
        <v>10.02</v>
      </c>
      <c r="M6" s="37">
        <v>1.0000000000000213E-3</v>
      </c>
      <c r="N6" s="37"/>
      <c r="O6" s="37">
        <f t="shared" si="0"/>
        <v>20.04</v>
      </c>
      <c r="P6" s="37">
        <v>1.0000000000000213E-3</v>
      </c>
      <c r="R6" s="37">
        <v>4</v>
      </c>
      <c r="S6" s="37"/>
      <c r="T6" s="37"/>
      <c r="U6" s="37"/>
      <c r="V6" s="37"/>
      <c r="W6" s="37">
        <v>12.88</v>
      </c>
      <c r="X6" s="37">
        <v>30</v>
      </c>
      <c r="Z6" s="37"/>
      <c r="AA6" s="37"/>
      <c r="AB6" s="37"/>
      <c r="AC6" s="37"/>
    </row>
    <row r="7" spans="1:29" ht="16" x14ac:dyDescent="0.2">
      <c r="A7" s="37"/>
      <c r="B7" s="39" t="s">
        <v>70</v>
      </c>
      <c r="C7" s="39">
        <v>10.8</v>
      </c>
      <c r="D7" s="39">
        <v>20</v>
      </c>
      <c r="E7" s="39">
        <v>2.7</v>
      </c>
      <c r="F7" s="39">
        <v>32</v>
      </c>
      <c r="G7" s="37"/>
      <c r="H7" s="37"/>
      <c r="I7" s="37">
        <v>9.3000000000000096</v>
      </c>
      <c r="J7" s="40">
        <v>1.8000000000000099E-2</v>
      </c>
      <c r="K7" s="37"/>
      <c r="L7" s="37">
        <v>10.029999999999999</v>
      </c>
      <c r="M7" s="37">
        <v>1.5000000000000319E-3</v>
      </c>
      <c r="N7" s="37"/>
      <c r="O7" s="37">
        <f t="shared" si="0"/>
        <v>20.059999999999999</v>
      </c>
      <c r="P7" s="37">
        <v>1.5000000000000319E-3</v>
      </c>
      <c r="R7" s="37">
        <v>5</v>
      </c>
      <c r="S7" s="37"/>
      <c r="T7" s="37"/>
      <c r="U7" s="37"/>
      <c r="V7" s="37"/>
      <c r="W7" s="37">
        <v>13</v>
      </c>
      <c r="X7" s="37">
        <v>40</v>
      </c>
      <c r="Z7" s="37"/>
      <c r="AA7" s="37"/>
      <c r="AB7" s="37"/>
      <c r="AC7" s="37"/>
    </row>
    <row r="8" spans="1:29" ht="16" x14ac:dyDescent="0.2">
      <c r="A8" s="37"/>
      <c r="B8" s="39" t="s">
        <v>71</v>
      </c>
      <c r="C8" s="39">
        <v>10.8</v>
      </c>
      <c r="D8" s="39">
        <v>20</v>
      </c>
      <c r="E8" s="39">
        <v>3.2</v>
      </c>
      <c r="F8" s="39">
        <v>38</v>
      </c>
      <c r="G8" s="37"/>
      <c r="H8" s="37"/>
      <c r="I8" s="37">
        <v>9.4000000000000092</v>
      </c>
      <c r="J8" s="40">
        <v>2.6000000000000099E-2</v>
      </c>
      <c r="K8" s="37"/>
      <c r="L8" s="37">
        <v>10.039999999999999</v>
      </c>
      <c r="M8" s="37">
        <v>2.0000000000000425E-3</v>
      </c>
      <c r="N8" s="37"/>
      <c r="O8" s="37">
        <f t="shared" si="0"/>
        <v>20.079999999999998</v>
      </c>
      <c r="P8" s="37">
        <v>2.0000000000000425E-3</v>
      </c>
      <c r="R8" s="37">
        <v>6</v>
      </c>
      <c r="S8" s="37"/>
      <c r="T8" s="37"/>
      <c r="U8" s="37"/>
      <c r="V8" s="37"/>
      <c r="W8" s="37">
        <v>13.04</v>
      </c>
      <c r="X8" s="37">
        <v>50</v>
      </c>
      <c r="Z8" s="37"/>
      <c r="AA8" s="37"/>
      <c r="AB8" s="37"/>
      <c r="AC8" s="37"/>
    </row>
    <row r="9" spans="1:29" ht="16" x14ac:dyDescent="0.2">
      <c r="A9" s="37"/>
      <c r="B9" s="39" t="s">
        <v>72</v>
      </c>
      <c r="C9" s="39">
        <v>10.8</v>
      </c>
      <c r="D9" s="39">
        <v>20</v>
      </c>
      <c r="E9" s="39">
        <v>4</v>
      </c>
      <c r="F9" s="39">
        <v>48</v>
      </c>
      <c r="G9" s="37"/>
      <c r="H9" s="37"/>
      <c r="I9" s="37">
        <v>9.5000000000000107</v>
      </c>
      <c r="J9" s="40">
        <v>3.4000000000000002E-2</v>
      </c>
      <c r="K9" s="37"/>
      <c r="L9" s="37">
        <v>10.049999999999999</v>
      </c>
      <c r="M9" s="37">
        <v>2.5000000000000534E-3</v>
      </c>
      <c r="N9" s="37"/>
      <c r="O9" s="37">
        <f t="shared" si="0"/>
        <v>20.099999999999998</v>
      </c>
      <c r="P9" s="37">
        <v>2.5000000000000534E-3</v>
      </c>
      <c r="R9" s="37">
        <v>7</v>
      </c>
      <c r="S9" s="37"/>
      <c r="T9" s="37"/>
      <c r="U9" s="37"/>
      <c r="V9" s="37"/>
      <c r="W9" s="37">
        <v>13.08</v>
      </c>
      <c r="X9" s="37">
        <v>60</v>
      </c>
      <c r="Z9" s="37"/>
      <c r="AA9" s="37"/>
      <c r="AB9" s="37"/>
      <c r="AC9" s="37"/>
    </row>
    <row r="10" spans="1:29" ht="16" x14ac:dyDescent="0.2">
      <c r="A10" s="37"/>
      <c r="B10" s="39" t="s">
        <v>73</v>
      </c>
      <c r="C10" s="39">
        <v>10.8</v>
      </c>
      <c r="D10" s="39">
        <v>20</v>
      </c>
      <c r="E10" s="39">
        <v>3.1</v>
      </c>
      <c r="F10" s="39">
        <v>37.200000000000003</v>
      </c>
      <c r="G10" s="37"/>
      <c r="H10" s="37"/>
      <c r="I10" s="37">
        <v>9.6000000000000103</v>
      </c>
      <c r="J10" s="40">
        <v>4.2000000000000003E-2</v>
      </c>
      <c r="K10" s="37"/>
      <c r="L10" s="37">
        <v>10.059999999999999</v>
      </c>
      <c r="M10" s="37">
        <v>3.0000000000000642E-3</v>
      </c>
      <c r="N10" s="37"/>
      <c r="O10" s="37">
        <f t="shared" si="0"/>
        <v>20.119999999999997</v>
      </c>
      <c r="P10" s="37">
        <v>3.0000000000000642E-3</v>
      </c>
      <c r="R10" s="37">
        <v>8</v>
      </c>
      <c r="S10" s="37"/>
      <c r="T10" s="37"/>
      <c r="U10" s="37"/>
      <c r="V10" s="37"/>
      <c r="W10" s="37">
        <v>13.2</v>
      </c>
      <c r="X10" s="37">
        <v>70</v>
      </c>
      <c r="Z10" s="37"/>
      <c r="AA10" s="37"/>
      <c r="AB10" s="37"/>
      <c r="AC10" s="37"/>
    </row>
    <row r="11" spans="1:29" ht="16" x14ac:dyDescent="0.2">
      <c r="A11" s="37"/>
      <c r="B11" s="39" t="s">
        <v>74</v>
      </c>
      <c r="C11" s="39">
        <v>10.8</v>
      </c>
      <c r="D11" s="39">
        <v>20</v>
      </c>
      <c r="E11" s="39">
        <v>4.3</v>
      </c>
      <c r="F11" s="39">
        <v>51.599999999999994</v>
      </c>
      <c r="G11" s="37"/>
      <c r="H11" s="37"/>
      <c r="I11" s="37">
        <v>9.7000000000000099</v>
      </c>
      <c r="J11" s="40">
        <v>0.05</v>
      </c>
      <c r="K11" s="37"/>
      <c r="L11" s="37">
        <v>10.069999999999999</v>
      </c>
      <c r="M11" s="37">
        <v>3.5000000000000751E-3</v>
      </c>
      <c r="N11" s="37"/>
      <c r="O11" s="37">
        <f t="shared" si="0"/>
        <v>20.139999999999997</v>
      </c>
      <c r="P11" s="37">
        <v>3.5000000000000751E-3</v>
      </c>
      <c r="R11" s="37">
        <v>9</v>
      </c>
      <c r="S11" s="37"/>
      <c r="T11" s="37"/>
      <c r="U11" s="37"/>
      <c r="V11" s="37"/>
      <c r="W11" s="37">
        <v>13.28</v>
      </c>
      <c r="X11" s="37">
        <v>80</v>
      </c>
      <c r="Z11" s="37"/>
      <c r="AA11" s="37"/>
      <c r="AB11" s="37"/>
      <c r="AC11" s="37"/>
    </row>
    <row r="12" spans="1:29" ht="16" x14ac:dyDescent="0.2">
      <c r="A12" s="37"/>
      <c r="B12" s="39" t="s">
        <v>75</v>
      </c>
      <c r="C12" s="39">
        <v>10.8</v>
      </c>
      <c r="D12" s="39">
        <v>20</v>
      </c>
      <c r="E12" s="39">
        <v>4.4000000000000004</v>
      </c>
      <c r="F12" s="39">
        <v>52.800000000000004</v>
      </c>
      <c r="G12" s="37"/>
      <c r="H12" s="37"/>
      <c r="I12" s="37">
        <v>9.8000000000000096</v>
      </c>
      <c r="J12" s="40">
        <v>5.8000000000000003E-2</v>
      </c>
      <c r="K12" s="37"/>
      <c r="L12" s="37">
        <v>10.079999999999998</v>
      </c>
      <c r="M12" s="37">
        <v>4.000000000000086E-3</v>
      </c>
      <c r="N12" s="37"/>
      <c r="O12" s="37">
        <f t="shared" si="0"/>
        <v>20.159999999999997</v>
      </c>
      <c r="P12" s="37">
        <v>4.000000000000086E-3</v>
      </c>
      <c r="R12" s="37">
        <v>10</v>
      </c>
      <c r="S12" s="37"/>
      <c r="T12" s="37"/>
      <c r="U12" s="37"/>
      <c r="V12" s="37"/>
      <c r="W12" s="37">
        <v>13.4</v>
      </c>
      <c r="X12" s="37">
        <v>90</v>
      </c>
      <c r="Z12" s="37"/>
      <c r="AA12" s="37"/>
      <c r="AB12" s="37"/>
      <c r="AC12" s="37"/>
    </row>
    <row r="13" spans="1:29" ht="16" x14ac:dyDescent="0.2">
      <c r="A13" s="37"/>
      <c r="B13" s="39" t="s">
        <v>76</v>
      </c>
      <c r="C13" s="39">
        <v>10.8</v>
      </c>
      <c r="D13" s="39">
        <v>20</v>
      </c>
      <c r="E13" s="39">
        <v>2.7</v>
      </c>
      <c r="F13" s="39">
        <v>32.400000000000006</v>
      </c>
      <c r="G13" s="37"/>
      <c r="H13" s="37"/>
      <c r="I13" s="37">
        <v>9.9000000000000092</v>
      </c>
      <c r="J13" s="40">
        <v>6.6000000000000003E-2</v>
      </c>
      <c r="K13" s="37"/>
      <c r="L13" s="37">
        <v>10.089999999999998</v>
      </c>
      <c r="M13" s="37">
        <v>4.5000000000000968E-3</v>
      </c>
      <c r="N13" s="37"/>
      <c r="O13" s="37">
        <f t="shared" si="0"/>
        <v>20.179999999999996</v>
      </c>
      <c r="P13" s="37">
        <v>4.5000000000000968E-3</v>
      </c>
      <c r="R13" s="37">
        <v>11</v>
      </c>
      <c r="S13" s="37"/>
      <c r="T13" s="37"/>
      <c r="U13" s="37"/>
      <c r="V13" s="37"/>
      <c r="W13" s="37">
        <v>14.6</v>
      </c>
      <c r="X13" s="37">
        <v>100</v>
      </c>
      <c r="Z13" s="37"/>
      <c r="AA13" s="37"/>
      <c r="AB13" s="37"/>
      <c r="AC13" s="37"/>
    </row>
    <row r="14" spans="1:29" ht="15.75" customHeight="1" x14ac:dyDescent="0.2">
      <c r="A14" s="37"/>
      <c r="B14" s="39" t="s">
        <v>77</v>
      </c>
      <c r="C14" s="39">
        <v>10.8</v>
      </c>
      <c r="D14" s="39">
        <v>20</v>
      </c>
      <c r="E14" s="39">
        <v>2.8</v>
      </c>
      <c r="F14" s="39">
        <v>33.599999999999994</v>
      </c>
      <c r="G14" s="37"/>
      <c r="H14" s="37"/>
      <c r="I14" s="37">
        <v>10</v>
      </c>
      <c r="J14" s="40">
        <v>7.3999999999999996E-2</v>
      </c>
      <c r="K14" s="37"/>
      <c r="L14" s="37">
        <v>10.099999999999998</v>
      </c>
      <c r="M14" s="37">
        <v>5.0000000000001077E-3</v>
      </c>
      <c r="N14" s="37"/>
      <c r="O14" s="37">
        <f t="shared" si="0"/>
        <v>20.199999999999996</v>
      </c>
      <c r="P14" s="37">
        <v>5.0000000000001077E-3</v>
      </c>
      <c r="R14" s="37">
        <v>12</v>
      </c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</row>
    <row r="15" spans="1:29" ht="15.75" customHeight="1" x14ac:dyDescent="0.2">
      <c r="A15" s="37"/>
      <c r="B15" s="39" t="s">
        <v>78</v>
      </c>
      <c r="C15" s="39">
        <v>10.8</v>
      </c>
      <c r="D15" s="39">
        <v>20</v>
      </c>
      <c r="E15" s="39">
        <v>2.5</v>
      </c>
      <c r="F15" s="39">
        <v>30</v>
      </c>
      <c r="G15" s="37"/>
      <c r="H15" s="37"/>
      <c r="I15" s="37">
        <v>10.1</v>
      </c>
      <c r="J15" s="40">
        <v>8.2000000000000003E-2</v>
      </c>
      <c r="K15" s="37"/>
      <c r="L15" s="37">
        <v>10.109999999999998</v>
      </c>
      <c r="M15" s="37">
        <v>5.5000000000001185E-3</v>
      </c>
      <c r="N15" s="37"/>
      <c r="O15" s="37">
        <f t="shared" si="0"/>
        <v>20.219999999999995</v>
      </c>
      <c r="P15" s="37">
        <v>5.5000000000001185E-3</v>
      </c>
      <c r="R15" s="37">
        <v>13</v>
      </c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</row>
    <row r="16" spans="1:29" ht="15.75" customHeight="1" x14ac:dyDescent="0.2">
      <c r="A16" s="37"/>
      <c r="B16" s="39" t="s">
        <v>79</v>
      </c>
      <c r="C16" s="39">
        <v>10.8</v>
      </c>
      <c r="D16" s="39">
        <v>20</v>
      </c>
      <c r="E16" s="39">
        <v>0.2</v>
      </c>
      <c r="F16" s="39">
        <v>2.4000000000000004</v>
      </c>
      <c r="G16" s="37"/>
      <c r="H16" s="37"/>
      <c r="I16" s="37">
        <v>10.199999999999999</v>
      </c>
      <c r="J16" s="40">
        <v>0.09</v>
      </c>
      <c r="K16" s="37"/>
      <c r="L16" s="37">
        <v>10.119999999999997</v>
      </c>
      <c r="M16" s="37">
        <v>6.0000000000001294E-3</v>
      </c>
      <c r="N16" s="37"/>
      <c r="O16" s="37">
        <f t="shared" si="0"/>
        <v>20.239999999999995</v>
      </c>
      <c r="P16" s="37">
        <v>6.0000000000001294E-3</v>
      </c>
      <c r="R16" s="37">
        <v>14</v>
      </c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</row>
    <row r="17" spans="1:29" ht="15.75" customHeight="1" x14ac:dyDescent="0.2">
      <c r="A17" s="37"/>
      <c r="B17" s="39" t="s">
        <v>80</v>
      </c>
      <c r="C17" s="39">
        <v>10.8</v>
      </c>
      <c r="D17" s="39">
        <v>20</v>
      </c>
      <c r="E17" s="39">
        <v>0.2</v>
      </c>
      <c r="F17" s="39">
        <v>2.4000000000000004</v>
      </c>
      <c r="G17" s="37"/>
      <c r="H17" s="37"/>
      <c r="I17" s="37">
        <v>10.3</v>
      </c>
      <c r="J17" s="40">
        <v>0.12</v>
      </c>
      <c r="K17" s="37"/>
      <c r="L17" s="37">
        <v>10.129999999999997</v>
      </c>
      <c r="M17" s="37">
        <v>6.5000000000001402E-3</v>
      </c>
      <c r="N17" s="37"/>
      <c r="O17" s="37">
        <f t="shared" si="0"/>
        <v>20.259999999999994</v>
      </c>
      <c r="P17" s="37">
        <v>6.5000000000001402E-3</v>
      </c>
      <c r="R17" s="37">
        <v>15</v>
      </c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</row>
    <row r="18" spans="1:29" ht="15.75" customHeight="1" x14ac:dyDescent="0.2">
      <c r="A18" s="37"/>
      <c r="B18" s="39" t="s">
        <v>81</v>
      </c>
      <c r="C18" s="39">
        <v>10.8</v>
      </c>
      <c r="D18" s="39">
        <v>20</v>
      </c>
      <c r="E18" s="39">
        <v>2.5</v>
      </c>
      <c r="F18" s="39">
        <v>30</v>
      </c>
      <c r="G18" s="37"/>
      <c r="H18" s="37"/>
      <c r="I18" s="37">
        <v>10.4</v>
      </c>
      <c r="J18" s="40">
        <v>0.17</v>
      </c>
      <c r="K18" s="37"/>
      <c r="L18" s="37">
        <v>10.139999999999997</v>
      </c>
      <c r="M18" s="37">
        <v>7.0000000000001511E-3</v>
      </c>
      <c r="N18" s="37"/>
      <c r="O18" s="37">
        <f t="shared" si="0"/>
        <v>20.279999999999994</v>
      </c>
      <c r="P18" s="37">
        <v>7.0000000000001511E-3</v>
      </c>
      <c r="R18" s="37">
        <v>16</v>
      </c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</row>
    <row r="19" spans="1:29" ht="15.75" customHeight="1" x14ac:dyDescent="0.2">
      <c r="A19" s="37"/>
      <c r="B19" s="39" t="s">
        <v>82</v>
      </c>
      <c r="C19" s="39">
        <v>10.8</v>
      </c>
      <c r="D19" s="39">
        <v>20</v>
      </c>
      <c r="E19" s="39">
        <v>0.5</v>
      </c>
      <c r="F19" s="39">
        <v>6</v>
      </c>
      <c r="G19" s="37"/>
      <c r="H19" s="37"/>
      <c r="I19" s="37">
        <v>10.5</v>
      </c>
      <c r="J19" s="40">
        <v>0.25</v>
      </c>
      <c r="K19" s="37"/>
      <c r="L19" s="37">
        <v>10.149999999999997</v>
      </c>
      <c r="M19" s="37">
        <v>7.5000000000001619E-3</v>
      </c>
      <c r="N19" s="37"/>
      <c r="O19" s="37">
        <f t="shared" si="0"/>
        <v>20.299999999999994</v>
      </c>
      <c r="P19" s="37">
        <v>7.5000000000001619E-3</v>
      </c>
      <c r="R19" s="37">
        <v>17</v>
      </c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</row>
    <row r="20" spans="1:29" ht="15.75" customHeight="1" x14ac:dyDescent="0.2">
      <c r="A20" s="37"/>
      <c r="B20" s="39" t="s">
        <v>83</v>
      </c>
      <c r="C20" s="39">
        <v>10.8</v>
      </c>
      <c r="D20" s="39">
        <v>20</v>
      </c>
      <c r="E20" s="39">
        <v>0.93</v>
      </c>
      <c r="F20" s="39">
        <v>11.16</v>
      </c>
      <c r="G20" s="37"/>
      <c r="H20" s="37"/>
      <c r="I20" s="37">
        <v>10.6</v>
      </c>
      <c r="J20" s="40">
        <v>0.3</v>
      </c>
      <c r="K20" s="37"/>
      <c r="L20" s="37">
        <v>10.159999999999997</v>
      </c>
      <c r="M20" s="37">
        <v>8.0000000000001719E-3</v>
      </c>
      <c r="N20" s="37"/>
      <c r="O20" s="37">
        <f t="shared" si="0"/>
        <v>20.319999999999993</v>
      </c>
      <c r="P20" s="37">
        <v>8.0000000000001719E-3</v>
      </c>
      <c r="R20" s="37">
        <v>18</v>
      </c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</row>
    <row r="21" spans="1:29" ht="15.75" customHeight="1" x14ac:dyDescent="0.2">
      <c r="A21" s="37"/>
      <c r="B21" s="29" t="s">
        <v>272</v>
      </c>
      <c r="C21" s="39">
        <v>10.8</v>
      </c>
      <c r="D21" s="39">
        <v>20</v>
      </c>
      <c r="E21" s="29">
        <v>2.5</v>
      </c>
      <c r="F21" s="29">
        <f>E21*12</f>
        <v>30</v>
      </c>
      <c r="G21" s="37"/>
      <c r="H21" s="37"/>
      <c r="I21" s="37">
        <v>10.7</v>
      </c>
      <c r="J21" s="40">
        <v>0.4</v>
      </c>
      <c r="K21" s="37"/>
      <c r="L21" s="37">
        <v>10.169999999999996</v>
      </c>
      <c r="M21" s="37">
        <v>8.5000000000001828E-3</v>
      </c>
      <c r="N21" s="37"/>
      <c r="O21" s="37">
        <f t="shared" si="0"/>
        <v>20.339999999999993</v>
      </c>
      <c r="P21" s="37">
        <v>8.5000000000001828E-3</v>
      </c>
      <c r="R21" s="37">
        <v>19</v>
      </c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</row>
    <row r="22" spans="1:29" ht="15.75" customHeight="1" x14ac:dyDescent="0.2">
      <c r="A22" s="37"/>
      <c r="B22" s="29" t="s">
        <v>273</v>
      </c>
      <c r="C22" s="39">
        <v>10.8</v>
      </c>
      <c r="D22" s="39">
        <v>20</v>
      </c>
      <c r="E22" s="29">
        <v>2.5</v>
      </c>
      <c r="F22" s="29">
        <f>E22*12</f>
        <v>30</v>
      </c>
      <c r="G22" s="37"/>
      <c r="H22" s="37"/>
      <c r="I22" s="37">
        <v>10.8</v>
      </c>
      <c r="J22" s="40">
        <v>0.5</v>
      </c>
      <c r="K22" s="37"/>
      <c r="L22" s="37">
        <v>10.179999999999996</v>
      </c>
      <c r="M22" s="37">
        <v>9.0000000000001936E-3</v>
      </c>
      <c r="N22" s="37"/>
      <c r="O22" s="37">
        <f t="shared" si="0"/>
        <v>20.359999999999992</v>
      </c>
      <c r="P22" s="37">
        <v>9.0000000000001936E-3</v>
      </c>
      <c r="R22" s="37">
        <v>20</v>
      </c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</row>
    <row r="23" spans="1:29" ht="15.75" customHeight="1" x14ac:dyDescent="0.2">
      <c r="A23" s="37"/>
      <c r="B23" s="29" t="s">
        <v>274</v>
      </c>
      <c r="C23" s="39">
        <v>10.8</v>
      </c>
      <c r="D23" s="39">
        <v>20</v>
      </c>
      <c r="E23" s="29">
        <v>2.7</v>
      </c>
      <c r="F23" s="29">
        <f>E23*12</f>
        <v>32.400000000000006</v>
      </c>
      <c r="G23" s="37"/>
      <c r="H23" s="37"/>
      <c r="I23" s="37">
        <v>10.9</v>
      </c>
      <c r="J23" s="40">
        <v>0.52</v>
      </c>
      <c r="K23" s="37"/>
      <c r="L23" s="37">
        <v>10.189999999999996</v>
      </c>
      <c r="M23" s="37">
        <v>9.5000000000002045E-3</v>
      </c>
      <c r="N23" s="37"/>
      <c r="O23" s="37">
        <f t="shared" si="0"/>
        <v>20.379999999999992</v>
      </c>
      <c r="P23" s="37">
        <v>9.5000000000002045E-3</v>
      </c>
      <c r="R23" s="37">
        <v>21</v>
      </c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</row>
    <row r="24" spans="1:29" ht="15.75" customHeight="1" x14ac:dyDescent="0.2">
      <c r="A24" s="37"/>
      <c r="B24" s="29" t="s">
        <v>275</v>
      </c>
      <c r="C24" s="39">
        <v>10.8</v>
      </c>
      <c r="D24" s="39">
        <v>20</v>
      </c>
      <c r="E24" s="29">
        <v>3.2</v>
      </c>
      <c r="F24" s="39">
        <f>E24*12</f>
        <v>38.400000000000006</v>
      </c>
      <c r="G24" s="37"/>
      <c r="H24" s="37"/>
      <c r="I24" s="37">
        <v>11</v>
      </c>
      <c r="J24" s="40">
        <v>0.56000000000000005</v>
      </c>
      <c r="K24" s="37"/>
      <c r="L24" s="37">
        <v>10.199999999999996</v>
      </c>
      <c r="M24" s="37">
        <v>1.0000000000000215E-2</v>
      </c>
      <c r="N24" s="37"/>
      <c r="O24" s="37">
        <f t="shared" si="0"/>
        <v>20.399999999999991</v>
      </c>
      <c r="P24" s="37">
        <v>1.0000000000000215E-2</v>
      </c>
      <c r="R24" s="37">
        <v>22</v>
      </c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</row>
    <row r="25" spans="1:29" ht="15.75" customHeight="1" x14ac:dyDescent="0.2">
      <c r="A25" s="37"/>
      <c r="B25" s="39" t="s">
        <v>84</v>
      </c>
      <c r="C25" s="39">
        <v>10.8</v>
      </c>
      <c r="D25" s="39">
        <v>20</v>
      </c>
      <c r="E25" s="39">
        <v>0.5</v>
      </c>
      <c r="F25" s="39">
        <v>6</v>
      </c>
      <c r="G25" s="37"/>
      <c r="H25" s="37"/>
      <c r="I25" s="37">
        <v>11.1</v>
      </c>
      <c r="J25" s="40">
        <v>0.6</v>
      </c>
      <c r="K25" s="37"/>
      <c r="L25" s="37">
        <v>10.209999999999996</v>
      </c>
      <c r="M25" s="37">
        <v>1.0500000000000226E-2</v>
      </c>
      <c r="N25" s="37"/>
      <c r="O25" s="37">
        <f t="shared" si="0"/>
        <v>20.419999999999991</v>
      </c>
      <c r="P25" s="37">
        <v>1.0500000000000226E-2</v>
      </c>
      <c r="R25" s="37">
        <v>23</v>
      </c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</row>
    <row r="26" spans="1:29" ht="15.75" customHeight="1" x14ac:dyDescent="0.2">
      <c r="A26" s="37"/>
      <c r="B26" s="39" t="s">
        <v>218</v>
      </c>
      <c r="C26" s="39">
        <v>10</v>
      </c>
      <c r="D26" s="39">
        <v>17</v>
      </c>
      <c r="E26" s="39">
        <v>0.9</v>
      </c>
      <c r="F26" s="39">
        <v>12</v>
      </c>
      <c r="G26" s="37"/>
      <c r="H26" s="37"/>
      <c r="I26" s="37">
        <v>11.2</v>
      </c>
      <c r="J26" s="40">
        <v>0.64</v>
      </c>
      <c r="K26" s="37"/>
      <c r="L26" s="37">
        <v>10.219999999999995</v>
      </c>
      <c r="M26" s="37">
        <v>1.1000000000000237E-2</v>
      </c>
      <c r="N26" s="37"/>
      <c r="O26" s="37">
        <f t="shared" si="0"/>
        <v>20.439999999999991</v>
      </c>
      <c r="P26" s="37">
        <v>1.1000000000000237E-2</v>
      </c>
      <c r="R26" s="37">
        <v>24</v>
      </c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</row>
    <row r="27" spans="1:29" ht="15.75" customHeight="1" x14ac:dyDescent="0.2">
      <c r="A27" s="37"/>
      <c r="B27" s="39" t="s">
        <v>219</v>
      </c>
      <c r="C27" s="39">
        <v>10</v>
      </c>
      <c r="D27" s="39">
        <v>17</v>
      </c>
      <c r="E27" s="39">
        <v>1</v>
      </c>
      <c r="F27" s="39">
        <v>12</v>
      </c>
      <c r="G27" s="37"/>
      <c r="H27" s="37"/>
      <c r="I27" s="37">
        <v>11.3</v>
      </c>
      <c r="J27" s="40">
        <v>0.68</v>
      </c>
      <c r="K27" s="37"/>
      <c r="L27" s="37">
        <v>10.229999999999995</v>
      </c>
      <c r="M27" s="37">
        <v>1.1500000000000248E-2</v>
      </c>
      <c r="N27" s="37"/>
      <c r="O27" s="37">
        <f t="shared" si="0"/>
        <v>20.45999999999999</v>
      </c>
      <c r="P27" s="37">
        <v>1.1500000000000248E-2</v>
      </c>
      <c r="R27" s="37">
        <v>25</v>
      </c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</row>
    <row r="28" spans="1:29" ht="15.75" customHeight="1" x14ac:dyDescent="0.2">
      <c r="A28" s="37"/>
      <c r="B28" s="39" t="s">
        <v>85</v>
      </c>
      <c r="C28" s="39">
        <v>10</v>
      </c>
      <c r="D28" s="39">
        <v>17</v>
      </c>
      <c r="E28" s="39">
        <v>1</v>
      </c>
      <c r="F28" s="39">
        <v>12</v>
      </c>
      <c r="G28" s="37"/>
      <c r="H28" s="37"/>
      <c r="I28" s="37">
        <v>11.4</v>
      </c>
      <c r="J28" s="40">
        <v>0.72</v>
      </c>
      <c r="K28" s="37"/>
      <c r="L28" s="37">
        <v>10.239999999999995</v>
      </c>
      <c r="M28" s="37">
        <v>1.2000000000000259E-2</v>
      </c>
      <c r="N28" s="37"/>
      <c r="O28" s="37">
        <f t="shared" si="0"/>
        <v>20.47999999999999</v>
      </c>
      <c r="P28" s="37">
        <v>1.2000000000000259E-2</v>
      </c>
      <c r="R28" s="37">
        <v>26</v>
      </c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</row>
    <row r="29" spans="1:29" ht="15.75" customHeight="1" x14ac:dyDescent="0.2">
      <c r="A29" s="37"/>
      <c r="B29" s="39" t="s">
        <v>86</v>
      </c>
      <c r="C29" s="39">
        <v>10</v>
      </c>
      <c r="D29" s="39">
        <v>17</v>
      </c>
      <c r="E29" s="39">
        <v>1</v>
      </c>
      <c r="F29" s="39">
        <v>12</v>
      </c>
      <c r="G29" s="37"/>
      <c r="H29" s="37"/>
      <c r="I29" s="37">
        <v>11.5</v>
      </c>
      <c r="J29" s="40">
        <v>0.76</v>
      </c>
      <c r="K29" s="37"/>
      <c r="L29" s="37">
        <v>10.249999999999995</v>
      </c>
      <c r="M29" s="37">
        <v>1.250000000000027E-2</v>
      </c>
      <c r="N29" s="37"/>
      <c r="O29" s="37">
        <f t="shared" si="0"/>
        <v>20.499999999999989</v>
      </c>
      <c r="P29" s="37">
        <v>1.250000000000027E-2</v>
      </c>
      <c r="R29" s="37">
        <v>27</v>
      </c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</row>
    <row r="30" spans="1:29" ht="15.75" customHeight="1" x14ac:dyDescent="0.2">
      <c r="A30" s="37"/>
      <c r="B30" s="39" t="s">
        <v>87</v>
      </c>
      <c r="C30" s="39">
        <v>10</v>
      </c>
      <c r="D30" s="39">
        <v>17</v>
      </c>
      <c r="E30" s="39">
        <v>1.8</v>
      </c>
      <c r="F30" s="39">
        <v>22</v>
      </c>
      <c r="G30" s="37"/>
      <c r="H30" s="37"/>
      <c r="I30" s="37">
        <v>11.6</v>
      </c>
      <c r="J30" s="40">
        <v>0.8</v>
      </c>
      <c r="K30" s="37"/>
      <c r="L30" s="37">
        <v>10.259999999999994</v>
      </c>
      <c r="M30" s="37">
        <v>1.300000000000028E-2</v>
      </c>
      <c r="N30" s="37"/>
      <c r="O30" s="37">
        <f t="shared" si="0"/>
        <v>20.519999999999989</v>
      </c>
      <c r="P30" s="37">
        <v>1.300000000000028E-2</v>
      </c>
      <c r="R30" s="37">
        <v>28</v>
      </c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</row>
    <row r="31" spans="1:29" ht="15.75" customHeight="1" x14ac:dyDescent="0.2">
      <c r="A31" s="37"/>
      <c r="B31" s="39" t="s">
        <v>88</v>
      </c>
      <c r="C31" s="39">
        <v>10.8</v>
      </c>
      <c r="D31" s="39">
        <v>17</v>
      </c>
      <c r="E31" s="39">
        <v>2.2000000000000002</v>
      </c>
      <c r="F31" s="39">
        <v>26</v>
      </c>
      <c r="G31" s="37"/>
      <c r="H31" s="37"/>
      <c r="I31" s="37">
        <v>11.7</v>
      </c>
      <c r="J31" s="40">
        <v>0.82</v>
      </c>
      <c r="K31" s="37"/>
      <c r="L31" s="37">
        <v>10.269999999999994</v>
      </c>
      <c r="M31" s="37">
        <v>1.3500000000000291E-2</v>
      </c>
      <c r="N31" s="37"/>
      <c r="O31" s="37">
        <f t="shared" si="0"/>
        <v>20.539999999999988</v>
      </c>
      <c r="P31" s="37">
        <v>1.3500000000000291E-2</v>
      </c>
      <c r="R31" s="37">
        <v>29</v>
      </c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</row>
    <row r="32" spans="1:29" ht="15.75" customHeight="1" x14ac:dyDescent="0.2">
      <c r="A32" s="37"/>
      <c r="B32" s="39" t="s">
        <v>89</v>
      </c>
      <c r="C32" s="39">
        <v>10.8</v>
      </c>
      <c r="D32" s="39">
        <v>17</v>
      </c>
      <c r="E32" s="39">
        <v>2.2999999999999998</v>
      </c>
      <c r="F32" s="39">
        <v>26</v>
      </c>
      <c r="G32" s="37"/>
      <c r="H32" s="37"/>
      <c r="I32" s="37">
        <v>11.8</v>
      </c>
      <c r="J32" s="40">
        <v>0.84</v>
      </c>
      <c r="K32" s="37"/>
      <c r="L32" s="37">
        <v>10.279999999999994</v>
      </c>
      <c r="M32" s="37">
        <v>1.4000000000000302E-2</v>
      </c>
      <c r="N32" s="37"/>
      <c r="O32" s="37">
        <f t="shared" si="0"/>
        <v>20.559999999999988</v>
      </c>
      <c r="P32" s="37">
        <v>1.4000000000000302E-2</v>
      </c>
      <c r="R32" s="37">
        <v>30</v>
      </c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</row>
    <row r="33" spans="1:29" ht="15.75" customHeight="1" x14ac:dyDescent="0.2">
      <c r="A33" s="37"/>
      <c r="B33" s="39" t="s">
        <v>90</v>
      </c>
      <c r="C33" s="39">
        <v>10.8</v>
      </c>
      <c r="D33" s="39">
        <v>17</v>
      </c>
      <c r="E33" s="39">
        <v>0.9</v>
      </c>
      <c r="F33" s="39">
        <v>12</v>
      </c>
      <c r="G33" s="37"/>
      <c r="H33" s="37"/>
      <c r="I33" s="37">
        <v>11.9</v>
      </c>
      <c r="J33" s="40">
        <v>0.86</v>
      </c>
      <c r="K33" s="37"/>
      <c r="L33" s="37">
        <v>10.289999999999994</v>
      </c>
      <c r="M33" s="37">
        <v>1.4500000000000313E-2</v>
      </c>
      <c r="N33" s="37"/>
      <c r="O33" s="37">
        <f t="shared" si="0"/>
        <v>20.579999999999988</v>
      </c>
      <c r="P33" s="37">
        <v>1.4500000000000313E-2</v>
      </c>
      <c r="R33" s="37">
        <v>31</v>
      </c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</row>
    <row r="34" spans="1:29" ht="15.75" customHeight="1" x14ac:dyDescent="0.2">
      <c r="A34" s="37"/>
      <c r="B34" s="39" t="s">
        <v>91</v>
      </c>
      <c r="C34" s="39">
        <v>10.8</v>
      </c>
      <c r="D34" s="39">
        <v>17</v>
      </c>
      <c r="E34" s="39">
        <v>1.25</v>
      </c>
      <c r="F34" s="39">
        <v>16</v>
      </c>
      <c r="G34" s="37"/>
      <c r="H34" s="37"/>
      <c r="I34" s="37">
        <v>12</v>
      </c>
      <c r="J34" s="40">
        <v>0.88</v>
      </c>
      <c r="K34" s="37"/>
      <c r="L34" s="37">
        <v>10.299999999999994</v>
      </c>
      <c r="M34" s="37">
        <v>1.5000000000000324E-2</v>
      </c>
      <c r="N34" s="37"/>
      <c r="O34" s="37">
        <f t="shared" si="0"/>
        <v>20.599999999999987</v>
      </c>
      <c r="P34" s="37">
        <v>1.5000000000000324E-2</v>
      </c>
      <c r="R34" s="37">
        <v>32</v>
      </c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</row>
    <row r="35" spans="1:29" ht="15.75" customHeight="1" x14ac:dyDescent="0.2">
      <c r="A35" s="37"/>
      <c r="B35" s="39" t="s">
        <v>92</v>
      </c>
      <c r="C35" s="39">
        <v>10.8</v>
      </c>
      <c r="D35" s="39">
        <v>17</v>
      </c>
      <c r="E35" s="39">
        <v>1.5</v>
      </c>
      <c r="F35" s="39">
        <v>20</v>
      </c>
      <c r="G35" s="37"/>
      <c r="H35" s="37"/>
      <c r="I35" s="37">
        <v>12.1</v>
      </c>
      <c r="J35" s="40">
        <v>0.9</v>
      </c>
      <c r="K35" s="37"/>
      <c r="L35" s="37">
        <v>10.309999999999993</v>
      </c>
      <c r="M35" s="37">
        <v>1.5500000000000335E-2</v>
      </c>
      <c r="N35" s="37"/>
      <c r="O35" s="37">
        <f t="shared" si="0"/>
        <v>20.619999999999987</v>
      </c>
      <c r="P35" s="37">
        <v>1.5500000000000335E-2</v>
      </c>
      <c r="R35" s="37">
        <v>33</v>
      </c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</row>
    <row r="36" spans="1:29" ht="15.75" customHeight="1" x14ac:dyDescent="0.2">
      <c r="A36" s="37"/>
      <c r="B36" s="39" t="s">
        <v>93</v>
      </c>
      <c r="C36" s="39">
        <v>10.8</v>
      </c>
      <c r="D36" s="39">
        <v>17</v>
      </c>
      <c r="E36" s="39">
        <v>1.5</v>
      </c>
      <c r="F36" s="39">
        <v>20</v>
      </c>
      <c r="G36" s="37"/>
      <c r="H36" s="37"/>
      <c r="I36" s="37">
        <v>12.2</v>
      </c>
      <c r="J36" s="40">
        <v>0.91999999999999904</v>
      </c>
      <c r="K36" s="37"/>
      <c r="L36" s="37">
        <v>10.319999999999993</v>
      </c>
      <c r="M36" s="37">
        <v>1.6000000000000344E-2</v>
      </c>
      <c r="N36" s="37"/>
      <c r="O36" s="37">
        <f t="shared" si="0"/>
        <v>20.639999999999986</v>
      </c>
      <c r="P36" s="37">
        <v>1.6000000000000344E-2</v>
      </c>
      <c r="R36" s="37">
        <v>34</v>
      </c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</row>
    <row r="37" spans="1:29" ht="15.75" customHeight="1" x14ac:dyDescent="0.2">
      <c r="A37" s="37"/>
      <c r="B37" s="39" t="s">
        <v>94</v>
      </c>
      <c r="C37" s="39">
        <v>10.8</v>
      </c>
      <c r="D37" s="39">
        <v>17</v>
      </c>
      <c r="E37" s="39">
        <v>1.8</v>
      </c>
      <c r="F37" s="39">
        <v>23</v>
      </c>
      <c r="G37" s="37"/>
      <c r="H37" s="37"/>
      <c r="I37" s="37">
        <v>12.3</v>
      </c>
      <c r="J37" s="40">
        <v>0.93999999999999895</v>
      </c>
      <c r="K37" s="37"/>
      <c r="L37" s="37">
        <v>10.329999999999993</v>
      </c>
      <c r="M37" s="37">
        <v>1.6500000000000355E-2</v>
      </c>
      <c r="N37" s="37"/>
      <c r="O37" s="37">
        <f t="shared" si="0"/>
        <v>20.659999999999986</v>
      </c>
      <c r="P37" s="37">
        <v>1.6500000000000355E-2</v>
      </c>
      <c r="R37" s="37">
        <v>35</v>
      </c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</row>
    <row r="38" spans="1:29" ht="15.75" customHeight="1" x14ac:dyDescent="0.2">
      <c r="A38" s="37"/>
      <c r="B38" s="39" t="s">
        <v>95</v>
      </c>
      <c r="C38" s="39">
        <v>10.8</v>
      </c>
      <c r="D38" s="39">
        <v>17</v>
      </c>
      <c r="E38" s="39">
        <v>2</v>
      </c>
      <c r="F38" s="39">
        <f t="shared" ref="F38:F50" si="1">E38*13</f>
        <v>26</v>
      </c>
      <c r="G38" s="37"/>
      <c r="H38" s="37"/>
      <c r="I38" s="37">
        <v>12.4</v>
      </c>
      <c r="J38" s="40">
        <v>0.95999999999999897</v>
      </c>
      <c r="K38" s="37"/>
      <c r="L38" s="37">
        <v>10.339999999999993</v>
      </c>
      <c r="M38" s="37">
        <v>1.7000000000000366E-2</v>
      </c>
      <c r="N38" s="37"/>
      <c r="O38" s="37">
        <f t="shared" si="0"/>
        <v>20.679999999999986</v>
      </c>
      <c r="P38" s="37">
        <v>1.7000000000000366E-2</v>
      </c>
      <c r="R38" s="37">
        <v>36</v>
      </c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</row>
    <row r="39" spans="1:29" ht="15.75" customHeight="1" x14ac:dyDescent="0.2">
      <c r="A39" s="37"/>
      <c r="B39" s="39" t="s">
        <v>96</v>
      </c>
      <c r="C39" s="39">
        <v>10.8</v>
      </c>
      <c r="D39" s="39">
        <v>17</v>
      </c>
      <c r="E39" s="39">
        <v>2.8</v>
      </c>
      <c r="F39" s="39">
        <v>36</v>
      </c>
      <c r="G39" s="37"/>
      <c r="H39" s="37"/>
      <c r="I39" s="37">
        <v>12.5</v>
      </c>
      <c r="J39" s="40">
        <v>0.97999999999999898</v>
      </c>
      <c r="K39" s="37"/>
      <c r="L39" s="37">
        <v>10.349999999999993</v>
      </c>
      <c r="M39" s="37">
        <v>1.7500000000000376E-2</v>
      </c>
      <c r="N39" s="37"/>
      <c r="O39" s="37">
        <f t="shared" si="0"/>
        <v>20.699999999999985</v>
      </c>
      <c r="P39" s="37">
        <v>1.7500000000000376E-2</v>
      </c>
      <c r="R39" s="37">
        <v>37</v>
      </c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</row>
    <row r="40" spans="1:29" ht="15.75" customHeight="1" x14ac:dyDescent="0.2">
      <c r="A40" s="37"/>
      <c r="B40" s="39" t="s">
        <v>97</v>
      </c>
      <c r="C40" s="39">
        <v>10.8</v>
      </c>
      <c r="D40" s="39">
        <v>17</v>
      </c>
      <c r="E40" s="39">
        <v>1.5</v>
      </c>
      <c r="F40" s="39">
        <v>20</v>
      </c>
      <c r="G40" s="37"/>
      <c r="H40" s="37"/>
      <c r="I40" s="37">
        <v>12.6</v>
      </c>
      <c r="J40" s="40">
        <v>1</v>
      </c>
      <c r="K40" s="37"/>
      <c r="L40" s="37">
        <v>10.359999999999992</v>
      </c>
      <c r="M40" s="37">
        <v>1.8000000000000387E-2</v>
      </c>
      <c r="N40" s="37"/>
      <c r="O40" s="37">
        <f t="shared" si="0"/>
        <v>20.719999999999985</v>
      </c>
      <c r="P40" s="37">
        <v>1.8000000000000387E-2</v>
      </c>
      <c r="R40" s="37">
        <v>38</v>
      </c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</row>
    <row r="41" spans="1:29" ht="15.75" customHeight="1" x14ac:dyDescent="0.2">
      <c r="A41" s="37"/>
      <c r="B41" s="39" t="s">
        <v>98</v>
      </c>
      <c r="C41" s="39">
        <v>10.8</v>
      </c>
      <c r="D41" s="39">
        <v>17</v>
      </c>
      <c r="E41" s="39">
        <v>1.75</v>
      </c>
      <c r="F41" s="39">
        <v>23</v>
      </c>
      <c r="G41" s="37"/>
      <c r="H41" s="37"/>
      <c r="I41" s="37"/>
      <c r="J41" s="37"/>
      <c r="K41" s="37"/>
      <c r="L41" s="37">
        <v>10.369999999999992</v>
      </c>
      <c r="M41" s="37">
        <v>1.8500000000000398E-2</v>
      </c>
      <c r="N41" s="37"/>
      <c r="O41" s="37">
        <f t="shared" si="0"/>
        <v>20.739999999999984</v>
      </c>
      <c r="P41" s="37">
        <v>1.8500000000000398E-2</v>
      </c>
      <c r="R41" s="37">
        <v>39</v>
      </c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</row>
    <row r="42" spans="1:29" ht="15.75" customHeight="1" x14ac:dyDescent="0.2">
      <c r="A42" s="37"/>
      <c r="B42" s="39" t="s">
        <v>99</v>
      </c>
      <c r="C42" s="39">
        <v>10.8</v>
      </c>
      <c r="D42" s="39">
        <v>17</v>
      </c>
      <c r="E42" s="39">
        <v>2</v>
      </c>
      <c r="F42" s="39">
        <f t="shared" si="1"/>
        <v>26</v>
      </c>
      <c r="G42" s="37"/>
      <c r="H42" s="37"/>
      <c r="I42" s="37"/>
      <c r="J42" s="37"/>
      <c r="K42" s="37"/>
      <c r="L42" s="37">
        <v>10.379999999999992</v>
      </c>
      <c r="M42" s="37">
        <v>1.9000000000000409E-2</v>
      </c>
      <c r="N42" s="37"/>
      <c r="O42" s="37">
        <f t="shared" si="0"/>
        <v>20.759999999999984</v>
      </c>
      <c r="P42" s="37">
        <v>1.9000000000000409E-2</v>
      </c>
      <c r="R42" s="37">
        <v>40</v>
      </c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</row>
    <row r="43" spans="1:29" ht="15.75" customHeight="1" x14ac:dyDescent="0.2">
      <c r="A43" s="37"/>
      <c r="B43" s="39" t="s">
        <v>100</v>
      </c>
      <c r="C43" s="39">
        <v>10.8</v>
      </c>
      <c r="D43" s="39">
        <v>17</v>
      </c>
      <c r="E43" s="39">
        <v>2.8</v>
      </c>
      <c r="F43" s="39">
        <v>36</v>
      </c>
      <c r="G43" s="37"/>
      <c r="H43" s="37"/>
      <c r="I43" s="37"/>
      <c r="J43" s="37"/>
      <c r="K43" s="37"/>
      <c r="L43" s="37">
        <v>10.389999999999992</v>
      </c>
      <c r="M43" s="37">
        <v>1.950000000000042E-2</v>
      </c>
      <c r="N43" s="37"/>
      <c r="O43" s="37">
        <f t="shared" si="0"/>
        <v>20.779999999999983</v>
      </c>
      <c r="P43" s="37">
        <v>1.950000000000042E-2</v>
      </c>
      <c r="R43" s="37">
        <v>41</v>
      </c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</row>
    <row r="44" spans="1:29" ht="15.75" customHeight="1" x14ac:dyDescent="0.2">
      <c r="A44" s="37"/>
      <c r="B44" s="39" t="s">
        <v>101</v>
      </c>
      <c r="C44" s="39">
        <v>10</v>
      </c>
      <c r="D44" s="39">
        <v>18</v>
      </c>
      <c r="E44" s="39">
        <v>0.7</v>
      </c>
      <c r="F44" s="39">
        <v>9</v>
      </c>
      <c r="G44" s="37"/>
      <c r="H44" s="37"/>
      <c r="I44" s="37"/>
      <c r="J44" s="37"/>
      <c r="K44" s="37"/>
      <c r="L44" s="37">
        <v>10.399999999999991</v>
      </c>
      <c r="M44" s="37">
        <v>2.0000000000000431E-2</v>
      </c>
      <c r="N44" s="37"/>
      <c r="O44" s="37">
        <f t="shared" si="0"/>
        <v>20.799999999999983</v>
      </c>
      <c r="P44" s="37">
        <v>2.0000000000000431E-2</v>
      </c>
      <c r="R44" s="37">
        <v>42</v>
      </c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</row>
    <row r="45" spans="1:29" ht="15.75" customHeight="1" x14ac:dyDescent="0.2">
      <c r="A45" s="37"/>
      <c r="B45" s="39" t="s">
        <v>102</v>
      </c>
      <c r="C45" s="39">
        <v>10</v>
      </c>
      <c r="D45" s="39">
        <v>18</v>
      </c>
      <c r="E45" s="39">
        <v>0.8</v>
      </c>
      <c r="F45" s="39">
        <v>10</v>
      </c>
      <c r="G45" s="37"/>
      <c r="H45" s="37"/>
      <c r="I45" s="37"/>
      <c r="J45" s="37"/>
      <c r="K45" s="37"/>
      <c r="L45" s="37">
        <v>10.409999999999991</v>
      </c>
      <c r="M45" s="37">
        <v>2.0500000000000441E-2</v>
      </c>
      <c r="N45" s="37"/>
      <c r="O45" s="37">
        <f t="shared" si="0"/>
        <v>20.819999999999983</v>
      </c>
      <c r="P45" s="37">
        <v>2.0500000000000441E-2</v>
      </c>
      <c r="R45" s="37">
        <v>43</v>
      </c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</row>
    <row r="46" spans="1:29" ht="15.75" customHeight="1" x14ac:dyDescent="0.2">
      <c r="A46" s="37"/>
      <c r="B46" s="39" t="s">
        <v>103</v>
      </c>
      <c r="C46" s="39">
        <v>10</v>
      </c>
      <c r="D46" s="39">
        <v>18</v>
      </c>
      <c r="E46" s="39">
        <v>0.9</v>
      </c>
      <c r="F46" s="39">
        <v>12</v>
      </c>
      <c r="G46" s="37"/>
      <c r="H46" s="37"/>
      <c r="I46" s="37"/>
      <c r="J46" s="37"/>
      <c r="K46" s="37"/>
      <c r="L46" s="37">
        <v>10.419999999999991</v>
      </c>
      <c r="M46" s="37">
        <v>2.1000000000000452E-2</v>
      </c>
      <c r="N46" s="37"/>
      <c r="O46" s="37">
        <f t="shared" si="0"/>
        <v>20.839999999999982</v>
      </c>
      <c r="P46" s="37">
        <v>2.1000000000000452E-2</v>
      </c>
      <c r="R46" s="37">
        <v>44</v>
      </c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</row>
    <row r="47" spans="1:29" ht="15.75" customHeight="1" x14ac:dyDescent="0.2">
      <c r="A47" s="37"/>
      <c r="B47" s="39" t="s">
        <v>104</v>
      </c>
      <c r="C47" s="39">
        <v>10</v>
      </c>
      <c r="D47" s="39">
        <v>18</v>
      </c>
      <c r="E47" s="39">
        <v>1</v>
      </c>
      <c r="F47" s="39">
        <f t="shared" si="1"/>
        <v>13</v>
      </c>
      <c r="G47" s="37"/>
      <c r="H47" s="37"/>
      <c r="I47" s="37"/>
      <c r="J47" s="37"/>
      <c r="K47" s="37"/>
      <c r="L47" s="37">
        <v>10.429999999999991</v>
      </c>
      <c r="M47" s="37">
        <v>2.1500000000000463E-2</v>
      </c>
      <c r="N47" s="37"/>
      <c r="O47" s="37">
        <f t="shared" si="0"/>
        <v>20.859999999999982</v>
      </c>
      <c r="P47" s="37">
        <v>2.1500000000000463E-2</v>
      </c>
      <c r="R47" s="37">
        <v>45</v>
      </c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</row>
    <row r="48" spans="1:29" ht="15.75" customHeight="1" x14ac:dyDescent="0.2">
      <c r="A48" s="37"/>
      <c r="B48" s="39" t="s">
        <v>105</v>
      </c>
      <c r="C48" s="39">
        <v>10.8</v>
      </c>
      <c r="D48" s="39">
        <v>17</v>
      </c>
      <c r="E48" s="39">
        <v>0.9</v>
      </c>
      <c r="F48" s="39">
        <v>12</v>
      </c>
      <c r="G48" s="37"/>
      <c r="H48" s="37"/>
      <c r="I48" s="37"/>
      <c r="J48" s="37"/>
      <c r="K48" s="37"/>
      <c r="L48" s="37">
        <v>10.439999999999991</v>
      </c>
      <c r="M48" s="37">
        <v>2.2000000000000474E-2</v>
      </c>
      <c r="N48" s="37"/>
      <c r="O48" s="37">
        <f t="shared" si="0"/>
        <v>20.879999999999981</v>
      </c>
      <c r="P48" s="37">
        <v>2.2000000000000474E-2</v>
      </c>
      <c r="R48" s="37">
        <v>46</v>
      </c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</row>
    <row r="49" spans="1:29" ht="15.75" customHeight="1" x14ac:dyDescent="0.2">
      <c r="A49" s="37"/>
      <c r="B49" s="39" t="s">
        <v>106</v>
      </c>
      <c r="C49" s="39">
        <v>10.8</v>
      </c>
      <c r="D49" s="39">
        <v>17</v>
      </c>
      <c r="E49" s="39">
        <v>1.2</v>
      </c>
      <c r="F49" s="39">
        <v>16</v>
      </c>
      <c r="G49" s="37"/>
      <c r="H49" s="37"/>
      <c r="I49" s="37"/>
      <c r="J49" s="37"/>
      <c r="K49" s="37"/>
      <c r="L49" s="37">
        <v>10.44999999999999</v>
      </c>
      <c r="M49" s="37">
        <v>2.2500000000000485E-2</v>
      </c>
      <c r="N49" s="37"/>
      <c r="O49" s="37">
        <f t="shared" si="0"/>
        <v>20.899999999999981</v>
      </c>
      <c r="P49" s="37">
        <v>2.2500000000000485E-2</v>
      </c>
      <c r="R49" s="37">
        <v>47</v>
      </c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</row>
    <row r="50" spans="1:29" ht="15.75" customHeight="1" x14ac:dyDescent="0.2">
      <c r="A50" s="37"/>
      <c r="B50" s="39" t="s">
        <v>107</v>
      </c>
      <c r="C50" s="39">
        <v>10.8</v>
      </c>
      <c r="D50" s="39">
        <v>17</v>
      </c>
      <c r="E50" s="39">
        <v>2</v>
      </c>
      <c r="F50" s="39">
        <f t="shared" si="1"/>
        <v>26</v>
      </c>
      <c r="G50" s="37"/>
      <c r="H50" s="37"/>
      <c r="I50" s="37"/>
      <c r="J50" s="37"/>
      <c r="K50" s="37"/>
      <c r="L50" s="37">
        <v>10.45999999999999</v>
      </c>
      <c r="M50" s="37">
        <v>2.3000000000000496E-2</v>
      </c>
      <c r="N50" s="37"/>
      <c r="O50" s="37">
        <f t="shared" si="0"/>
        <v>20.91999999999998</v>
      </c>
      <c r="P50" s="37">
        <v>2.3000000000000496E-2</v>
      </c>
      <c r="R50" s="37">
        <v>48</v>
      </c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</row>
    <row r="51" spans="1:29" ht="15.75" customHeight="1" x14ac:dyDescent="0.2">
      <c r="A51" s="37"/>
      <c r="B51" s="39" t="s">
        <v>108</v>
      </c>
      <c r="C51" s="39">
        <v>10.8</v>
      </c>
      <c r="D51" s="39">
        <v>17</v>
      </c>
      <c r="E51" s="39">
        <v>0.9</v>
      </c>
      <c r="F51" s="39">
        <v>12</v>
      </c>
      <c r="G51" s="37"/>
      <c r="H51" s="37"/>
      <c r="I51" s="37"/>
      <c r="J51" s="37"/>
      <c r="K51" s="37"/>
      <c r="L51" s="37">
        <v>10.46999999999999</v>
      </c>
      <c r="M51" s="37">
        <v>2.3500000000000507E-2</v>
      </c>
      <c r="N51" s="37"/>
      <c r="O51" s="37">
        <f t="shared" si="0"/>
        <v>20.93999999999998</v>
      </c>
      <c r="P51" s="37">
        <v>2.3500000000000507E-2</v>
      </c>
      <c r="R51" s="37">
        <v>49</v>
      </c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</row>
    <row r="52" spans="1:29" ht="15.75" customHeight="1" x14ac:dyDescent="0.2">
      <c r="A52" s="37"/>
      <c r="B52" s="39" t="s">
        <v>109</v>
      </c>
      <c r="C52" s="39">
        <v>10.8</v>
      </c>
      <c r="D52" s="39">
        <v>17</v>
      </c>
      <c r="E52" s="39">
        <v>1.2</v>
      </c>
      <c r="F52" s="39">
        <v>16</v>
      </c>
      <c r="G52" s="37"/>
      <c r="H52" s="37"/>
      <c r="I52" s="37"/>
      <c r="J52" s="37"/>
      <c r="K52" s="37"/>
      <c r="L52" s="37">
        <v>10.47999999999999</v>
      </c>
      <c r="M52" s="37">
        <v>2.4000000000000517E-2</v>
      </c>
      <c r="N52" s="37"/>
      <c r="O52" s="37">
        <f t="shared" si="0"/>
        <v>20.95999999999998</v>
      </c>
      <c r="P52" s="37">
        <v>2.4000000000000517E-2</v>
      </c>
      <c r="R52" s="37">
        <v>50</v>
      </c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</row>
    <row r="53" spans="1:29" ht="15.75" customHeight="1" x14ac:dyDescent="0.2">
      <c r="A53" s="37"/>
      <c r="B53" s="39" t="s">
        <v>110</v>
      </c>
      <c r="C53" s="39">
        <v>10.8</v>
      </c>
      <c r="D53" s="39">
        <v>17</v>
      </c>
      <c r="E53" s="39">
        <v>2</v>
      </c>
      <c r="F53" s="39">
        <v>26</v>
      </c>
      <c r="G53" s="37"/>
      <c r="H53" s="37"/>
      <c r="I53" s="37"/>
      <c r="J53" s="37"/>
      <c r="K53" s="37"/>
      <c r="L53" s="37">
        <v>10.48999999999999</v>
      </c>
      <c r="M53" s="37">
        <v>2.4500000000000528E-2</v>
      </c>
      <c r="N53" s="37"/>
      <c r="O53" s="37">
        <f t="shared" si="0"/>
        <v>20.979999999999979</v>
      </c>
      <c r="P53" s="37">
        <v>2.4500000000000528E-2</v>
      </c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</row>
    <row r="54" spans="1:29" ht="15.75" customHeight="1" x14ac:dyDescent="0.2">
      <c r="A54" s="37"/>
      <c r="B54" s="39" t="s">
        <v>220</v>
      </c>
      <c r="C54" s="39">
        <v>10.8</v>
      </c>
      <c r="D54" s="39">
        <v>17</v>
      </c>
      <c r="E54" s="39">
        <v>2.9</v>
      </c>
      <c r="F54" s="39">
        <v>40</v>
      </c>
      <c r="G54" s="37"/>
      <c r="H54" s="37"/>
      <c r="I54" s="37"/>
      <c r="J54" s="37"/>
      <c r="K54" s="37"/>
      <c r="L54" s="37">
        <v>10.499999999999989</v>
      </c>
      <c r="M54" s="37">
        <v>2.5000000000000539E-2</v>
      </c>
      <c r="N54" s="37"/>
      <c r="O54" s="37">
        <f t="shared" si="0"/>
        <v>20.999999999999979</v>
      </c>
      <c r="P54" s="37">
        <v>2.5000000000000539E-2</v>
      </c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</row>
    <row r="55" spans="1:29" ht="15.75" customHeight="1" x14ac:dyDescent="0.2">
      <c r="A55" s="37"/>
      <c r="B55" s="39" t="s">
        <v>221</v>
      </c>
      <c r="C55" s="39">
        <v>10.8</v>
      </c>
      <c r="D55" s="39">
        <v>17</v>
      </c>
      <c r="E55" s="39">
        <v>2.9</v>
      </c>
      <c r="F55" s="39">
        <v>40</v>
      </c>
      <c r="G55" s="37"/>
      <c r="H55" s="37"/>
      <c r="I55" s="37"/>
      <c r="J55" s="37"/>
      <c r="K55" s="37"/>
      <c r="L55" s="37">
        <v>10.509999999999989</v>
      </c>
      <c r="M55" s="37">
        <v>2.550000000000055E-2</v>
      </c>
      <c r="N55" s="37"/>
      <c r="O55" s="37">
        <f t="shared" si="0"/>
        <v>21.019999999999978</v>
      </c>
      <c r="P55" s="37">
        <v>2.550000000000055E-2</v>
      </c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</row>
    <row r="56" spans="1:29" ht="15.75" customHeight="1" x14ac:dyDescent="0.2">
      <c r="A56" s="37"/>
      <c r="B56" s="39" t="s">
        <v>222</v>
      </c>
      <c r="C56" s="39">
        <v>10.8</v>
      </c>
      <c r="D56" s="39">
        <v>17</v>
      </c>
      <c r="E56" s="39">
        <v>3.6</v>
      </c>
      <c r="F56" s="39">
        <v>48</v>
      </c>
      <c r="G56" s="37"/>
      <c r="H56" s="37"/>
      <c r="I56" s="37"/>
      <c r="J56" s="37"/>
      <c r="K56" s="37"/>
      <c r="L56" s="37">
        <v>10.519999999999989</v>
      </c>
      <c r="M56" s="37">
        <v>2.6000000000000561E-2</v>
      </c>
      <c r="N56" s="37"/>
      <c r="O56" s="37">
        <f t="shared" si="0"/>
        <v>21.039999999999978</v>
      </c>
      <c r="P56" s="37">
        <v>2.6000000000000561E-2</v>
      </c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</row>
    <row r="57" spans="1:29" ht="15.75" customHeight="1" x14ac:dyDescent="0.2">
      <c r="A57" s="37"/>
      <c r="B57" s="39" t="s">
        <v>223</v>
      </c>
      <c r="C57" s="39">
        <v>10.8</v>
      </c>
      <c r="D57" s="39">
        <v>17</v>
      </c>
      <c r="E57" s="39">
        <v>4.0999999999999996</v>
      </c>
      <c r="F57" s="39">
        <v>58</v>
      </c>
      <c r="G57" s="37"/>
      <c r="H57" s="37"/>
      <c r="I57" s="37"/>
      <c r="J57" s="37"/>
      <c r="K57" s="37"/>
      <c r="L57" s="37">
        <v>10.529999999999989</v>
      </c>
      <c r="M57" s="37">
        <v>2.6500000000000572E-2</v>
      </c>
      <c r="N57" s="37"/>
      <c r="O57" s="37">
        <f t="shared" si="0"/>
        <v>21.059999999999977</v>
      </c>
      <c r="P57" s="37">
        <v>2.6500000000000572E-2</v>
      </c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</row>
    <row r="58" spans="1:29" ht="15.75" customHeight="1" x14ac:dyDescent="0.2">
      <c r="A58" s="37"/>
      <c r="B58" s="39" t="s">
        <v>111</v>
      </c>
      <c r="C58" s="39">
        <v>10.8</v>
      </c>
      <c r="D58" s="39">
        <v>17</v>
      </c>
      <c r="E58" s="39">
        <v>1.5</v>
      </c>
      <c r="F58" s="39">
        <v>18</v>
      </c>
      <c r="G58" s="37"/>
      <c r="H58" s="37"/>
      <c r="I58" s="37"/>
      <c r="J58" s="37"/>
      <c r="K58" s="37"/>
      <c r="L58" s="37">
        <v>10.539999999999988</v>
      </c>
      <c r="M58" s="37">
        <v>2.7000000000000583E-2</v>
      </c>
      <c r="N58" s="37"/>
      <c r="O58" s="37">
        <f t="shared" si="0"/>
        <v>21.079999999999977</v>
      </c>
      <c r="P58" s="37">
        <v>2.7000000000000583E-2</v>
      </c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</row>
    <row r="59" spans="1:29" ht="15.75" customHeight="1" x14ac:dyDescent="0.2">
      <c r="A59" s="37"/>
      <c r="B59" s="39" t="s">
        <v>112</v>
      </c>
      <c r="C59" s="39">
        <v>10.8</v>
      </c>
      <c r="D59" s="39">
        <v>15.6</v>
      </c>
      <c r="E59" s="39">
        <v>0.3</v>
      </c>
      <c r="F59" s="39">
        <v>3</v>
      </c>
      <c r="G59" s="37"/>
      <c r="H59" s="37"/>
      <c r="I59" s="37"/>
      <c r="J59" s="37"/>
      <c r="K59" s="37"/>
      <c r="L59" s="37">
        <v>10.549999999999988</v>
      </c>
      <c r="M59" s="37">
        <v>2.7500000000000593E-2</v>
      </c>
      <c r="N59" s="37"/>
      <c r="O59" s="37">
        <f t="shared" si="0"/>
        <v>21.099999999999977</v>
      </c>
      <c r="P59" s="37">
        <v>2.7500000000000593E-2</v>
      </c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</row>
    <row r="60" spans="1:29" ht="15.75" customHeight="1" x14ac:dyDescent="0.2">
      <c r="A60" s="37"/>
      <c r="B60" s="39" t="s">
        <v>113</v>
      </c>
      <c r="C60" s="39">
        <v>10.8</v>
      </c>
      <c r="D60" s="39">
        <v>15.6</v>
      </c>
      <c r="E60" s="39">
        <v>0.3</v>
      </c>
      <c r="F60" s="39">
        <v>4</v>
      </c>
      <c r="G60" s="37"/>
      <c r="H60" s="37"/>
      <c r="I60" s="37"/>
      <c r="J60" s="37"/>
      <c r="K60" s="37"/>
      <c r="L60" s="37">
        <v>10.559999999999988</v>
      </c>
      <c r="M60" s="37">
        <v>2.8000000000000604E-2</v>
      </c>
      <c r="N60" s="37"/>
      <c r="O60" s="37">
        <f t="shared" si="0"/>
        <v>21.119999999999976</v>
      </c>
      <c r="P60" s="37">
        <v>2.8000000000000604E-2</v>
      </c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</row>
    <row r="61" spans="1:29" ht="15.75" customHeight="1" x14ac:dyDescent="0.2">
      <c r="A61" s="37"/>
      <c r="B61" s="39" t="s">
        <v>114</v>
      </c>
      <c r="C61" s="39">
        <v>10.8</v>
      </c>
      <c r="D61" s="39">
        <v>15.6</v>
      </c>
      <c r="E61" s="39">
        <v>0.4</v>
      </c>
      <c r="F61" s="39">
        <v>5</v>
      </c>
      <c r="G61" s="37"/>
      <c r="H61" s="37"/>
      <c r="I61" s="37"/>
      <c r="J61" s="37"/>
      <c r="K61" s="37"/>
      <c r="L61" s="37">
        <v>10.569999999999988</v>
      </c>
      <c r="M61" s="37">
        <v>2.8500000000000615E-2</v>
      </c>
      <c r="N61" s="37"/>
      <c r="O61" s="37">
        <f t="shared" si="0"/>
        <v>21.139999999999976</v>
      </c>
      <c r="P61" s="37">
        <v>2.8500000000000615E-2</v>
      </c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</row>
    <row r="62" spans="1:29" ht="15.75" customHeight="1" x14ac:dyDescent="0.2">
      <c r="A62" s="37"/>
      <c r="B62" s="39" t="s">
        <v>115</v>
      </c>
      <c r="C62" s="39">
        <v>8</v>
      </c>
      <c r="D62" s="39">
        <v>15.6</v>
      </c>
      <c r="E62" s="39">
        <v>0.8</v>
      </c>
      <c r="F62" s="39">
        <v>10</v>
      </c>
      <c r="G62" s="37"/>
      <c r="H62" s="37"/>
      <c r="I62" s="37"/>
      <c r="J62" s="37"/>
      <c r="K62" s="37"/>
      <c r="L62" s="37">
        <v>10.579999999999988</v>
      </c>
      <c r="M62" s="37">
        <v>2.9000000000000626E-2</v>
      </c>
      <c r="N62" s="37"/>
      <c r="O62" s="37">
        <f t="shared" si="0"/>
        <v>21.159999999999975</v>
      </c>
      <c r="P62" s="37">
        <v>2.9000000000000626E-2</v>
      </c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</row>
    <row r="63" spans="1:29" ht="15.75" customHeight="1" x14ac:dyDescent="0.2">
      <c r="A63" s="37"/>
      <c r="B63" s="39" t="s">
        <v>116</v>
      </c>
      <c r="C63" s="39">
        <v>8</v>
      </c>
      <c r="D63" s="39">
        <v>15.6</v>
      </c>
      <c r="E63" s="39">
        <v>0.8</v>
      </c>
      <c r="F63" s="39">
        <v>9</v>
      </c>
      <c r="G63" s="37"/>
      <c r="H63" s="37"/>
      <c r="I63" s="37"/>
      <c r="J63" s="37"/>
      <c r="K63" s="37"/>
      <c r="L63" s="37">
        <v>10.589999999999987</v>
      </c>
      <c r="M63" s="37">
        <v>2.9500000000000637E-2</v>
      </c>
      <c r="N63" s="37"/>
      <c r="O63" s="37">
        <f t="shared" si="0"/>
        <v>21.179999999999975</v>
      </c>
      <c r="P63" s="37">
        <v>2.9500000000000637E-2</v>
      </c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</row>
    <row r="64" spans="1:29" ht="15.75" customHeight="1" x14ac:dyDescent="0.2">
      <c r="A64" s="37"/>
      <c r="B64" s="39" t="s">
        <v>117</v>
      </c>
      <c r="C64" s="39">
        <v>8</v>
      </c>
      <c r="D64" s="39">
        <v>16</v>
      </c>
      <c r="E64" s="39">
        <v>0.6</v>
      </c>
      <c r="F64" s="39">
        <v>7</v>
      </c>
      <c r="G64" s="37"/>
      <c r="H64" s="37"/>
      <c r="I64" s="37"/>
      <c r="J64" s="37"/>
      <c r="K64" s="37"/>
      <c r="L64" s="37">
        <v>10.599999999999987</v>
      </c>
      <c r="M64" s="37">
        <v>3.0000000000000648E-2</v>
      </c>
      <c r="N64" s="37"/>
      <c r="O64" s="37">
        <f t="shared" si="0"/>
        <v>21.199999999999974</v>
      </c>
      <c r="P64" s="37">
        <v>3.0000000000000648E-2</v>
      </c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</row>
    <row r="65" spans="1:29" ht="15.75" customHeight="1" x14ac:dyDescent="0.2">
      <c r="A65" s="37"/>
      <c r="B65" s="39" t="s">
        <v>118</v>
      </c>
      <c r="C65" s="39">
        <v>8</v>
      </c>
      <c r="D65" s="39">
        <v>16</v>
      </c>
      <c r="E65" s="39">
        <v>0.6</v>
      </c>
      <c r="F65" s="39">
        <v>10</v>
      </c>
      <c r="G65" s="37"/>
      <c r="H65" s="37"/>
      <c r="I65" s="37"/>
      <c r="J65" s="37"/>
      <c r="K65" s="37"/>
      <c r="L65" s="37">
        <v>10.609999999999987</v>
      </c>
      <c r="M65" s="37">
        <v>3.0500000000000659E-2</v>
      </c>
      <c r="N65" s="37"/>
      <c r="O65" s="37">
        <f t="shared" si="0"/>
        <v>21.219999999999974</v>
      </c>
      <c r="P65" s="37">
        <v>3.0500000000000659E-2</v>
      </c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</row>
    <row r="66" spans="1:29" ht="15.75" customHeight="1" x14ac:dyDescent="0.2">
      <c r="A66" s="37"/>
      <c r="B66" s="39" t="s">
        <v>119</v>
      </c>
      <c r="C66" s="39">
        <v>8</v>
      </c>
      <c r="D66" s="39">
        <v>16</v>
      </c>
      <c r="E66" s="39">
        <v>1</v>
      </c>
      <c r="F66" s="39">
        <v>12</v>
      </c>
      <c r="G66" s="37"/>
      <c r="H66" s="37"/>
      <c r="I66" s="37"/>
      <c r="J66" s="37"/>
      <c r="K66" s="37"/>
      <c r="L66" s="37">
        <v>10.619999999999987</v>
      </c>
      <c r="M66" s="37">
        <v>3.1000000000000669E-2</v>
      </c>
      <c r="N66" s="37"/>
      <c r="O66" s="37">
        <f t="shared" si="0"/>
        <v>21.239999999999974</v>
      </c>
      <c r="P66" s="37">
        <v>3.1000000000000669E-2</v>
      </c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</row>
    <row r="67" spans="1:29" ht="15.75" customHeight="1" x14ac:dyDescent="0.2">
      <c r="A67" s="37"/>
      <c r="B67" s="39" t="s">
        <v>120</v>
      </c>
      <c r="C67" s="39">
        <v>8</v>
      </c>
      <c r="D67" s="39">
        <v>16</v>
      </c>
      <c r="E67" s="39">
        <v>1.6</v>
      </c>
      <c r="F67" s="39">
        <v>19</v>
      </c>
      <c r="G67" s="37"/>
      <c r="H67" s="37"/>
      <c r="I67" s="37"/>
      <c r="J67" s="37"/>
      <c r="K67" s="37"/>
      <c r="L67" s="37">
        <v>10.629999999999987</v>
      </c>
      <c r="M67" s="37">
        <v>3.150000000000068E-2</v>
      </c>
      <c r="N67" s="37"/>
      <c r="O67" s="37">
        <f t="shared" si="0"/>
        <v>21.259999999999973</v>
      </c>
      <c r="P67" s="37">
        <v>3.150000000000068E-2</v>
      </c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</row>
    <row r="68" spans="1:29" ht="15.75" customHeight="1" x14ac:dyDescent="0.2">
      <c r="A68" s="37"/>
      <c r="B68" s="39" t="s">
        <v>121</v>
      </c>
      <c r="C68" s="39">
        <v>8</v>
      </c>
      <c r="D68" s="39">
        <v>16</v>
      </c>
      <c r="E68" s="39">
        <v>1.3</v>
      </c>
      <c r="F68" s="39">
        <v>15</v>
      </c>
      <c r="G68" s="37"/>
      <c r="H68" s="37"/>
      <c r="I68" s="37"/>
      <c r="J68" s="37"/>
      <c r="K68" s="37"/>
      <c r="L68" s="37">
        <v>10.639999999999986</v>
      </c>
      <c r="M68" s="37">
        <v>3.2000000000000688E-2</v>
      </c>
      <c r="N68" s="37"/>
      <c r="O68" s="37">
        <f t="shared" si="0"/>
        <v>21.279999999999973</v>
      </c>
      <c r="P68" s="37">
        <v>3.2000000000000688E-2</v>
      </c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</row>
    <row r="69" spans="1:29" ht="15.75" customHeight="1" x14ac:dyDescent="0.2">
      <c r="A69" s="37"/>
      <c r="B69" s="39" t="s">
        <v>122</v>
      </c>
      <c r="C69" s="39">
        <v>8</v>
      </c>
      <c r="D69" s="39">
        <v>16</v>
      </c>
      <c r="E69" s="39">
        <v>1.3</v>
      </c>
      <c r="F69" s="39">
        <v>15</v>
      </c>
      <c r="G69" s="37"/>
      <c r="H69" s="37"/>
      <c r="I69" s="37"/>
      <c r="J69" s="37"/>
      <c r="K69" s="37"/>
      <c r="L69" s="37">
        <v>10.649999999999986</v>
      </c>
      <c r="M69" s="37">
        <v>3.2500000000000695E-2</v>
      </c>
      <c r="N69" s="37"/>
      <c r="O69" s="37">
        <f t="shared" ref="O69:O132" si="2">L69*2</f>
        <v>21.299999999999972</v>
      </c>
      <c r="P69" s="37">
        <v>3.2500000000000695E-2</v>
      </c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</row>
    <row r="70" spans="1:29" ht="15.75" customHeight="1" x14ac:dyDescent="0.2">
      <c r="A70" s="37"/>
      <c r="B70" s="39" t="s">
        <v>123</v>
      </c>
      <c r="C70" s="39">
        <v>8</v>
      </c>
      <c r="D70" s="39">
        <v>16</v>
      </c>
      <c r="E70" s="39">
        <v>1.7</v>
      </c>
      <c r="F70" s="39">
        <v>20</v>
      </c>
      <c r="G70" s="37"/>
      <c r="H70" s="37"/>
      <c r="I70" s="37"/>
      <c r="J70" s="37"/>
      <c r="K70" s="37"/>
      <c r="L70" s="37">
        <v>10.659999999999986</v>
      </c>
      <c r="M70" s="37">
        <v>3.3000000000000702E-2</v>
      </c>
      <c r="N70" s="37"/>
      <c r="O70" s="37">
        <f t="shared" si="2"/>
        <v>21.319999999999972</v>
      </c>
      <c r="P70" s="37">
        <v>3.3000000000000702E-2</v>
      </c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</row>
    <row r="71" spans="1:29" ht="15.75" customHeight="1" x14ac:dyDescent="0.2">
      <c r="A71" s="37"/>
      <c r="B71" s="39" t="s">
        <v>124</v>
      </c>
      <c r="C71" s="39">
        <v>8</v>
      </c>
      <c r="D71" s="39">
        <v>16</v>
      </c>
      <c r="E71" s="39">
        <v>2.1</v>
      </c>
      <c r="F71" s="39">
        <v>25</v>
      </c>
      <c r="G71" s="37"/>
      <c r="H71" s="37"/>
      <c r="I71" s="37"/>
      <c r="J71" s="37"/>
      <c r="K71" s="37"/>
      <c r="L71" s="37">
        <v>10.669999999999986</v>
      </c>
      <c r="M71" s="37">
        <v>3.350000000000071E-2</v>
      </c>
      <c r="N71" s="37"/>
      <c r="O71" s="37">
        <f t="shared" si="2"/>
        <v>21.339999999999971</v>
      </c>
      <c r="P71" s="37">
        <v>3.350000000000071E-2</v>
      </c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</row>
    <row r="72" spans="1:29" ht="15.75" customHeight="1" x14ac:dyDescent="0.2">
      <c r="A72" s="37"/>
      <c r="B72" s="39" t="s">
        <v>224</v>
      </c>
      <c r="C72" s="39">
        <v>8</v>
      </c>
      <c r="D72" s="39">
        <v>16</v>
      </c>
      <c r="E72" s="39">
        <v>1.3</v>
      </c>
      <c r="F72" s="39">
        <v>15</v>
      </c>
      <c r="G72" s="37"/>
      <c r="H72" s="37"/>
      <c r="I72" s="37"/>
      <c r="J72" s="37"/>
      <c r="K72" s="37"/>
      <c r="L72" s="37">
        <v>10.679999999999986</v>
      </c>
      <c r="M72" s="37">
        <v>3.4000000000000717E-2</v>
      </c>
      <c r="N72" s="37"/>
      <c r="O72" s="37">
        <f t="shared" si="2"/>
        <v>21.359999999999971</v>
      </c>
      <c r="P72" s="37">
        <v>3.4000000000000717E-2</v>
      </c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</row>
    <row r="73" spans="1:29" ht="15.75" customHeight="1" x14ac:dyDescent="0.2">
      <c r="A73" s="37"/>
      <c r="B73" s="39" t="s">
        <v>225</v>
      </c>
      <c r="C73" s="39">
        <v>8</v>
      </c>
      <c r="D73" s="39">
        <v>16</v>
      </c>
      <c r="E73" s="39">
        <v>1.7</v>
      </c>
      <c r="F73" s="39">
        <v>20</v>
      </c>
      <c r="G73" s="37"/>
      <c r="H73" s="37"/>
      <c r="I73" s="37"/>
      <c r="J73" s="37"/>
      <c r="K73" s="37"/>
      <c r="L73" s="37">
        <v>10.689999999999985</v>
      </c>
      <c r="M73" s="37">
        <v>3.4500000000000725E-2</v>
      </c>
      <c r="N73" s="37"/>
      <c r="O73" s="37">
        <f t="shared" si="2"/>
        <v>21.379999999999971</v>
      </c>
      <c r="P73" s="37">
        <v>3.4500000000000725E-2</v>
      </c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</row>
    <row r="74" spans="1:29" ht="15.75" customHeight="1" x14ac:dyDescent="0.2">
      <c r="A74" s="37"/>
      <c r="B74" s="39" t="s">
        <v>226</v>
      </c>
      <c r="C74" s="39">
        <v>8</v>
      </c>
      <c r="D74" s="39">
        <v>16</v>
      </c>
      <c r="E74" s="39">
        <v>2.1</v>
      </c>
      <c r="F74" s="39">
        <v>25</v>
      </c>
      <c r="G74" s="37"/>
      <c r="H74" s="37"/>
      <c r="I74" s="37"/>
      <c r="J74" s="37"/>
      <c r="K74" s="37"/>
      <c r="L74" s="37">
        <v>10.699999999999985</v>
      </c>
      <c r="M74" s="37">
        <v>3.5000000000000732E-2</v>
      </c>
      <c r="N74" s="37"/>
      <c r="O74" s="37">
        <f t="shared" si="2"/>
        <v>21.39999999999997</v>
      </c>
      <c r="P74" s="37">
        <v>3.5000000000000732E-2</v>
      </c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</row>
    <row r="75" spans="1:29" ht="15.75" customHeight="1" x14ac:dyDescent="0.2">
      <c r="A75" s="37"/>
      <c r="B75" s="39" t="s">
        <v>125</v>
      </c>
      <c r="C75" s="39">
        <v>10.8</v>
      </c>
      <c r="D75" s="39">
        <v>31.2</v>
      </c>
      <c r="E75" s="39">
        <v>0.7</v>
      </c>
      <c r="F75" s="39">
        <v>8</v>
      </c>
      <c r="G75" s="37"/>
      <c r="H75" s="37"/>
      <c r="I75" s="37"/>
      <c r="J75" s="37"/>
      <c r="K75" s="37"/>
      <c r="L75" s="37">
        <v>10.709999999999985</v>
      </c>
      <c r="M75" s="37">
        <v>3.5500000000000739E-2</v>
      </c>
      <c r="N75" s="37"/>
      <c r="O75" s="37">
        <f t="shared" si="2"/>
        <v>21.41999999999997</v>
      </c>
      <c r="P75" s="37">
        <v>3.5500000000000739E-2</v>
      </c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</row>
    <row r="76" spans="1:29" ht="15.75" customHeight="1" x14ac:dyDescent="0.2">
      <c r="A76" s="37"/>
      <c r="B76" s="39" t="s">
        <v>126</v>
      </c>
      <c r="C76" s="39">
        <v>10.8</v>
      </c>
      <c r="D76" s="39">
        <v>31.2</v>
      </c>
      <c r="E76" s="39">
        <v>1</v>
      </c>
      <c r="F76" s="39">
        <v>12</v>
      </c>
      <c r="G76" s="37"/>
      <c r="H76" s="37"/>
      <c r="I76" s="37"/>
      <c r="J76" s="37"/>
      <c r="K76" s="37"/>
      <c r="L76" s="37">
        <v>10.719999999999985</v>
      </c>
      <c r="M76" s="37">
        <v>3.6000000000000747E-2</v>
      </c>
      <c r="N76" s="37"/>
      <c r="O76" s="37">
        <f t="shared" si="2"/>
        <v>21.439999999999969</v>
      </c>
      <c r="P76" s="37">
        <v>3.6000000000000747E-2</v>
      </c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</row>
    <row r="77" spans="1:29" ht="15.75" customHeight="1" x14ac:dyDescent="0.2">
      <c r="A77" s="37"/>
      <c r="B77" s="39" t="s">
        <v>127</v>
      </c>
      <c r="C77" s="39">
        <v>10.8</v>
      </c>
      <c r="D77" s="39">
        <v>31.2</v>
      </c>
      <c r="E77" s="39">
        <v>1.7</v>
      </c>
      <c r="F77" s="39">
        <v>20</v>
      </c>
      <c r="G77" s="37"/>
      <c r="H77" s="37"/>
      <c r="I77" s="37"/>
      <c r="J77" s="37"/>
      <c r="K77" s="37"/>
      <c r="L77" s="37">
        <v>10.729999999999984</v>
      </c>
      <c r="M77" s="37">
        <v>3.6500000000000754E-2</v>
      </c>
      <c r="N77" s="37"/>
      <c r="O77" s="37">
        <f t="shared" si="2"/>
        <v>21.459999999999969</v>
      </c>
      <c r="P77" s="37">
        <v>3.6500000000000754E-2</v>
      </c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</row>
    <row r="78" spans="1:29" ht="15.75" customHeight="1" x14ac:dyDescent="0.2">
      <c r="A78" s="37"/>
      <c r="B78" s="39" t="s">
        <v>128</v>
      </c>
      <c r="C78" s="39">
        <v>10.8</v>
      </c>
      <c r="D78" s="39">
        <v>31.2</v>
      </c>
      <c r="E78" s="39">
        <v>2.5</v>
      </c>
      <c r="F78" s="39">
        <v>30</v>
      </c>
      <c r="G78" s="37"/>
      <c r="H78" s="37"/>
      <c r="I78" s="37"/>
      <c r="J78" s="37"/>
      <c r="K78" s="37"/>
      <c r="L78" s="37">
        <v>10.739999999999984</v>
      </c>
      <c r="M78" s="37">
        <v>3.7000000000000761E-2</v>
      </c>
      <c r="N78" s="37"/>
      <c r="O78" s="37">
        <f t="shared" si="2"/>
        <v>21.479999999999968</v>
      </c>
      <c r="P78" s="37">
        <v>3.7000000000000761E-2</v>
      </c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</row>
    <row r="79" spans="1:29" ht="15.75" customHeight="1" x14ac:dyDescent="0.2">
      <c r="A79" s="37"/>
      <c r="B79" s="39" t="s">
        <v>129</v>
      </c>
      <c r="C79" s="39">
        <v>10.8</v>
      </c>
      <c r="D79" s="39">
        <v>31.2</v>
      </c>
      <c r="E79" s="39">
        <v>2.5</v>
      </c>
      <c r="F79" s="39">
        <v>30</v>
      </c>
      <c r="G79" s="37"/>
      <c r="H79" s="37"/>
      <c r="I79" s="37"/>
      <c r="J79" s="37"/>
      <c r="K79" s="37"/>
      <c r="L79" s="37">
        <v>10.749999999999984</v>
      </c>
      <c r="M79" s="37">
        <v>3.7500000000000769E-2</v>
      </c>
      <c r="N79" s="37"/>
      <c r="O79" s="37">
        <f t="shared" si="2"/>
        <v>21.499999999999968</v>
      </c>
      <c r="P79" s="37">
        <v>3.7500000000000769E-2</v>
      </c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</row>
    <row r="80" spans="1:29" ht="15.75" customHeight="1" x14ac:dyDescent="0.2">
      <c r="A80" s="37"/>
      <c r="B80" s="39" t="s">
        <v>130</v>
      </c>
      <c r="C80" s="39">
        <v>10.8</v>
      </c>
      <c r="D80" s="39">
        <v>31.2</v>
      </c>
      <c r="E80" s="39">
        <v>0.3</v>
      </c>
      <c r="F80" s="39">
        <v>3</v>
      </c>
      <c r="G80" s="37"/>
      <c r="H80" s="37"/>
      <c r="I80" s="37"/>
      <c r="J80" s="37"/>
      <c r="K80" s="37"/>
      <c r="L80" s="37">
        <v>10.759999999999984</v>
      </c>
      <c r="M80" s="37">
        <v>3.8000000000000776E-2</v>
      </c>
      <c r="N80" s="37"/>
      <c r="O80" s="37">
        <f t="shared" si="2"/>
        <v>21.519999999999968</v>
      </c>
      <c r="P80" s="37">
        <v>3.8000000000000776E-2</v>
      </c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</row>
    <row r="81" spans="1:29" ht="15.75" customHeight="1" x14ac:dyDescent="0.2">
      <c r="A81" s="37"/>
      <c r="B81" s="39" t="s">
        <v>131</v>
      </c>
      <c r="C81" s="39">
        <v>10.8</v>
      </c>
      <c r="D81" s="39">
        <v>31.2</v>
      </c>
      <c r="E81" s="39">
        <v>0.5</v>
      </c>
      <c r="F81" s="39">
        <v>6</v>
      </c>
      <c r="G81" s="37"/>
      <c r="H81" s="37"/>
      <c r="I81" s="37"/>
      <c r="J81" s="37"/>
      <c r="K81" s="37"/>
      <c r="L81" s="37">
        <v>10.769999999999984</v>
      </c>
      <c r="M81" s="37">
        <v>3.8500000000000784E-2</v>
      </c>
      <c r="N81" s="37"/>
      <c r="O81" s="37">
        <f t="shared" si="2"/>
        <v>21.539999999999967</v>
      </c>
      <c r="P81" s="37">
        <v>3.8500000000000784E-2</v>
      </c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</row>
    <row r="82" spans="1:29" ht="15.75" customHeight="1" x14ac:dyDescent="0.2">
      <c r="A82" s="37"/>
      <c r="B82" s="39" t="s">
        <v>132</v>
      </c>
      <c r="C82" s="39">
        <v>10.8</v>
      </c>
      <c r="D82" s="39">
        <v>31.2</v>
      </c>
      <c r="E82" s="39">
        <v>2.6</v>
      </c>
      <c r="F82" s="39">
        <v>31</v>
      </c>
      <c r="G82" s="37"/>
      <c r="H82" s="37"/>
      <c r="I82" s="37"/>
      <c r="J82" s="37"/>
      <c r="K82" s="37"/>
      <c r="L82" s="37">
        <v>10.779999999999983</v>
      </c>
      <c r="M82" s="37">
        <v>3.9000000000000791E-2</v>
      </c>
      <c r="N82" s="37"/>
      <c r="O82" s="37">
        <f t="shared" si="2"/>
        <v>21.559999999999967</v>
      </c>
      <c r="P82" s="37">
        <v>3.9000000000000791E-2</v>
      </c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</row>
    <row r="83" spans="1:29" ht="15.75" customHeight="1" x14ac:dyDescent="0.2">
      <c r="A83" s="37"/>
      <c r="B83" s="39" t="s">
        <v>227</v>
      </c>
      <c r="C83" s="39">
        <v>8</v>
      </c>
      <c r="D83" s="39">
        <v>32</v>
      </c>
      <c r="E83" s="39">
        <v>5</v>
      </c>
      <c r="F83" s="39">
        <v>25</v>
      </c>
      <c r="G83" s="37"/>
      <c r="H83" s="37"/>
      <c r="I83" s="37"/>
      <c r="J83" s="37"/>
      <c r="K83" s="37"/>
      <c r="L83" s="37">
        <v>10.789999999999983</v>
      </c>
      <c r="M83" s="37">
        <v>3.9500000000000798E-2</v>
      </c>
      <c r="N83" s="37"/>
      <c r="O83" s="37">
        <f t="shared" si="2"/>
        <v>21.579999999999966</v>
      </c>
      <c r="P83" s="37">
        <v>3.9500000000000798E-2</v>
      </c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</row>
    <row r="84" spans="1:29" ht="15.75" customHeight="1" x14ac:dyDescent="0.2">
      <c r="A84" s="37"/>
      <c r="B84" s="39" t="s">
        <v>228</v>
      </c>
      <c r="C84" s="39">
        <v>8</v>
      </c>
      <c r="D84" s="39">
        <v>32</v>
      </c>
      <c r="E84" s="39">
        <v>5</v>
      </c>
      <c r="F84" s="39">
        <v>21</v>
      </c>
      <c r="G84" s="37"/>
      <c r="H84" s="37"/>
      <c r="I84" s="37"/>
      <c r="J84" s="37"/>
      <c r="K84" s="37"/>
      <c r="L84" s="37">
        <v>10.799999999999983</v>
      </c>
      <c r="M84" s="37">
        <v>4.0000000000000806E-2</v>
      </c>
      <c r="N84" s="37"/>
      <c r="O84" s="37">
        <f t="shared" si="2"/>
        <v>21.599999999999966</v>
      </c>
      <c r="P84" s="37">
        <v>4.0000000000000806E-2</v>
      </c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</row>
    <row r="85" spans="1:29" ht="15.75" customHeight="1" x14ac:dyDescent="0.2">
      <c r="A85" s="37"/>
      <c r="B85" s="39" t="s">
        <v>229</v>
      </c>
      <c r="C85" s="39">
        <v>8</v>
      </c>
      <c r="D85" s="39">
        <v>32</v>
      </c>
      <c r="E85" s="39">
        <v>5</v>
      </c>
      <c r="F85" s="39">
        <v>31</v>
      </c>
      <c r="G85" s="37"/>
      <c r="H85" s="37"/>
      <c r="I85" s="37"/>
      <c r="J85" s="37"/>
      <c r="K85" s="37"/>
      <c r="L85" s="37">
        <v>10.809999999999983</v>
      </c>
      <c r="M85" s="37">
        <v>4.0500000000000813E-2</v>
      </c>
      <c r="N85" s="37"/>
      <c r="O85" s="37">
        <f t="shared" si="2"/>
        <v>21.619999999999965</v>
      </c>
      <c r="P85" s="37">
        <v>4.0500000000000813E-2</v>
      </c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</row>
    <row r="86" spans="1:29" ht="15.75" customHeight="1" x14ac:dyDescent="0.2">
      <c r="A86" s="37"/>
      <c r="B86" s="39" t="s">
        <v>230</v>
      </c>
      <c r="C86" s="39">
        <v>8</v>
      </c>
      <c r="D86" s="39">
        <v>32</v>
      </c>
      <c r="E86" s="39">
        <v>5</v>
      </c>
      <c r="F86" s="39">
        <v>33</v>
      </c>
      <c r="G86" s="37"/>
      <c r="H86" s="37"/>
      <c r="I86" s="37"/>
      <c r="J86" s="37"/>
      <c r="K86" s="37"/>
      <c r="L86" s="37">
        <v>10.819999999999983</v>
      </c>
      <c r="M86" s="37">
        <v>4.1000000000000821E-2</v>
      </c>
      <c r="N86" s="37"/>
      <c r="O86" s="37">
        <f t="shared" si="2"/>
        <v>21.639999999999965</v>
      </c>
      <c r="P86" s="37">
        <v>4.1000000000000821E-2</v>
      </c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</row>
    <row r="87" spans="1:29" ht="15.75" customHeight="1" x14ac:dyDescent="0.2">
      <c r="A87" s="37"/>
      <c r="B87" s="39" t="s">
        <v>231</v>
      </c>
      <c r="C87" s="39">
        <v>8</v>
      </c>
      <c r="D87" s="39">
        <v>32</v>
      </c>
      <c r="E87" s="39">
        <v>5</v>
      </c>
      <c r="F87" s="39">
        <v>30</v>
      </c>
      <c r="G87" s="37"/>
      <c r="H87" s="37"/>
      <c r="I87" s="37"/>
      <c r="J87" s="37"/>
      <c r="K87" s="37"/>
      <c r="L87" s="37">
        <v>10.829999999999982</v>
      </c>
      <c r="M87" s="37">
        <v>4.1500000000000828E-2</v>
      </c>
      <c r="N87" s="37"/>
      <c r="O87" s="37">
        <f t="shared" si="2"/>
        <v>21.659999999999965</v>
      </c>
      <c r="P87" s="37">
        <v>4.1500000000000828E-2</v>
      </c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</row>
    <row r="88" spans="1:29" ht="15.75" customHeight="1" x14ac:dyDescent="0.2">
      <c r="A88" s="37"/>
      <c r="B88" s="39" t="s">
        <v>232</v>
      </c>
      <c r="C88" s="39">
        <v>8</v>
      </c>
      <c r="D88" s="39">
        <v>32</v>
      </c>
      <c r="E88" s="39">
        <v>5</v>
      </c>
      <c r="F88" s="39">
        <v>42</v>
      </c>
      <c r="G88" s="37"/>
      <c r="H88" s="37"/>
      <c r="I88" s="37"/>
      <c r="J88" s="37"/>
      <c r="K88" s="37"/>
      <c r="L88" s="37">
        <v>10.839999999999982</v>
      </c>
      <c r="M88" s="37">
        <v>4.2000000000000835E-2</v>
      </c>
      <c r="N88" s="37"/>
      <c r="O88" s="37">
        <f t="shared" si="2"/>
        <v>21.679999999999964</v>
      </c>
      <c r="P88" s="37">
        <v>4.2000000000000835E-2</v>
      </c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</row>
    <row r="89" spans="1:29" ht="15.75" customHeight="1" x14ac:dyDescent="0.2">
      <c r="A89" s="37"/>
      <c r="B89" s="39" t="s">
        <v>233</v>
      </c>
      <c r="C89" s="39">
        <v>8</v>
      </c>
      <c r="D89" s="39">
        <v>32</v>
      </c>
      <c r="E89" s="39">
        <v>5</v>
      </c>
      <c r="F89" s="39">
        <v>33</v>
      </c>
      <c r="G89" s="37"/>
      <c r="H89" s="37"/>
      <c r="I89" s="37"/>
      <c r="J89" s="37"/>
      <c r="K89" s="37"/>
      <c r="L89" s="37">
        <v>10.849999999999982</v>
      </c>
      <c r="M89" s="37">
        <v>4.2500000000000843E-2</v>
      </c>
      <c r="N89" s="37"/>
      <c r="O89" s="37">
        <f t="shared" si="2"/>
        <v>21.699999999999964</v>
      </c>
      <c r="P89" s="37">
        <v>4.2500000000000843E-2</v>
      </c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</row>
    <row r="90" spans="1:29" ht="15.75" customHeight="1" x14ac:dyDescent="0.2">
      <c r="A90" s="37"/>
      <c r="B90" s="39" t="s">
        <v>234</v>
      </c>
      <c r="C90" s="39">
        <v>8</v>
      </c>
      <c r="D90" s="39">
        <v>32</v>
      </c>
      <c r="E90" s="39">
        <v>5</v>
      </c>
      <c r="F90" s="39">
        <v>30</v>
      </c>
      <c r="G90" s="37"/>
      <c r="H90" s="37"/>
      <c r="I90" s="37"/>
      <c r="J90" s="37"/>
      <c r="K90" s="37"/>
      <c r="L90" s="37">
        <v>10.859999999999982</v>
      </c>
      <c r="M90" s="37">
        <v>4.300000000000085E-2</v>
      </c>
      <c r="N90" s="37"/>
      <c r="O90" s="37">
        <f t="shared" si="2"/>
        <v>21.719999999999963</v>
      </c>
      <c r="P90" s="37">
        <v>4.300000000000085E-2</v>
      </c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</row>
    <row r="91" spans="1:29" ht="15.75" customHeight="1" x14ac:dyDescent="0.2">
      <c r="A91" s="37"/>
      <c r="B91" s="39" t="s">
        <v>235</v>
      </c>
      <c r="C91" s="39">
        <v>8</v>
      </c>
      <c r="D91" s="39">
        <v>32</v>
      </c>
      <c r="E91" s="39">
        <v>5</v>
      </c>
      <c r="F91" s="39">
        <v>42</v>
      </c>
      <c r="G91" s="37"/>
      <c r="H91" s="37"/>
      <c r="I91" s="37"/>
      <c r="J91" s="37"/>
      <c r="K91" s="37"/>
      <c r="L91" s="37">
        <v>10.869999999999981</v>
      </c>
      <c r="M91" s="37">
        <v>4.3500000000000857E-2</v>
      </c>
      <c r="N91" s="37"/>
      <c r="O91" s="37">
        <f t="shared" si="2"/>
        <v>21.739999999999963</v>
      </c>
      <c r="P91" s="37">
        <v>4.3500000000000857E-2</v>
      </c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</row>
    <row r="92" spans="1:29" ht="15.75" customHeight="1" x14ac:dyDescent="0.2">
      <c r="A92" s="37"/>
      <c r="B92" s="39" t="s">
        <v>236</v>
      </c>
      <c r="C92" s="39">
        <v>8</v>
      </c>
      <c r="D92" s="39">
        <v>32</v>
      </c>
      <c r="E92" s="39">
        <v>5</v>
      </c>
      <c r="F92" s="39">
        <v>33</v>
      </c>
      <c r="G92" s="37"/>
      <c r="H92" s="37"/>
      <c r="I92" s="37"/>
      <c r="J92" s="37"/>
      <c r="K92" s="37"/>
      <c r="L92" s="37">
        <v>10.879999999999981</v>
      </c>
      <c r="M92" s="37">
        <v>4.4000000000000865E-2</v>
      </c>
      <c r="N92" s="37"/>
      <c r="O92" s="37">
        <f t="shared" si="2"/>
        <v>21.759999999999962</v>
      </c>
      <c r="P92" s="37">
        <v>4.4000000000000865E-2</v>
      </c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</row>
    <row r="93" spans="1:29" ht="15.75" customHeight="1" x14ac:dyDescent="0.2">
      <c r="A93" s="37"/>
      <c r="B93" s="39" t="s">
        <v>237</v>
      </c>
      <c r="C93" s="39">
        <v>8</v>
      </c>
      <c r="D93" s="39">
        <v>32</v>
      </c>
      <c r="E93" s="39">
        <v>5</v>
      </c>
      <c r="F93" s="39">
        <v>30</v>
      </c>
      <c r="G93" s="37"/>
      <c r="H93" s="37"/>
      <c r="I93" s="37"/>
      <c r="J93" s="37"/>
      <c r="K93" s="37"/>
      <c r="L93" s="37">
        <v>10.889999999999981</v>
      </c>
      <c r="M93" s="37">
        <v>4.4500000000000872E-2</v>
      </c>
      <c r="N93" s="37"/>
      <c r="O93" s="37">
        <f t="shared" si="2"/>
        <v>21.779999999999962</v>
      </c>
      <c r="P93" s="37">
        <v>4.4500000000000872E-2</v>
      </c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</row>
    <row r="94" spans="1:29" ht="15.75" customHeight="1" x14ac:dyDescent="0.2">
      <c r="A94" s="37"/>
      <c r="B94" s="39" t="s">
        <v>238</v>
      </c>
      <c r="C94" s="39">
        <v>8</v>
      </c>
      <c r="D94" s="39">
        <v>32</v>
      </c>
      <c r="E94" s="39">
        <v>5</v>
      </c>
      <c r="F94" s="39">
        <v>42</v>
      </c>
      <c r="G94" s="37"/>
      <c r="H94" s="37"/>
      <c r="I94" s="37"/>
      <c r="J94" s="37"/>
      <c r="K94" s="37"/>
      <c r="L94" s="37">
        <v>10.899999999999981</v>
      </c>
      <c r="M94" s="37">
        <v>4.500000000000088E-2</v>
      </c>
      <c r="N94" s="37"/>
      <c r="O94" s="37">
        <f t="shared" si="2"/>
        <v>21.799999999999962</v>
      </c>
      <c r="P94" s="37">
        <v>4.500000000000088E-2</v>
      </c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</row>
    <row r="95" spans="1:29" ht="15.75" customHeight="1" x14ac:dyDescent="0.2">
      <c r="A95" s="37"/>
      <c r="B95" s="39" t="s">
        <v>239</v>
      </c>
      <c r="C95" s="39">
        <v>8</v>
      </c>
      <c r="D95" s="39">
        <v>32</v>
      </c>
      <c r="E95" s="39">
        <v>9.5</v>
      </c>
      <c r="F95" s="39">
        <v>78</v>
      </c>
      <c r="G95" s="37"/>
      <c r="H95" s="37"/>
      <c r="I95" s="37"/>
      <c r="J95" s="37"/>
      <c r="K95" s="37"/>
      <c r="L95" s="37">
        <v>10.909999999999981</v>
      </c>
      <c r="M95" s="37">
        <v>4.5500000000000887E-2</v>
      </c>
      <c r="N95" s="37"/>
      <c r="O95" s="37">
        <f t="shared" si="2"/>
        <v>21.819999999999961</v>
      </c>
      <c r="P95" s="37">
        <v>4.5500000000000887E-2</v>
      </c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</row>
    <row r="96" spans="1:29" ht="15.75" customHeight="1" x14ac:dyDescent="0.2">
      <c r="A96" s="37"/>
      <c r="B96" s="39" t="s">
        <v>240</v>
      </c>
      <c r="C96" s="39">
        <v>8</v>
      </c>
      <c r="D96" s="39">
        <v>32</v>
      </c>
      <c r="E96" s="39">
        <v>9.5</v>
      </c>
      <c r="F96" s="39">
        <v>87</v>
      </c>
      <c r="G96" s="37"/>
      <c r="H96" s="37"/>
      <c r="I96" s="37"/>
      <c r="J96" s="37"/>
      <c r="K96" s="37"/>
      <c r="L96" s="37">
        <v>10.91999999999998</v>
      </c>
      <c r="M96" s="37">
        <v>4.6000000000000894E-2</v>
      </c>
      <c r="N96" s="37"/>
      <c r="O96" s="37">
        <f t="shared" si="2"/>
        <v>21.839999999999961</v>
      </c>
      <c r="P96" s="37">
        <v>4.6000000000000894E-2</v>
      </c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</row>
    <row r="97" spans="1:29" ht="15.75" customHeight="1" x14ac:dyDescent="0.2">
      <c r="A97" s="37"/>
      <c r="B97" s="39" t="s">
        <v>241</v>
      </c>
      <c r="C97" s="39">
        <v>8</v>
      </c>
      <c r="D97" s="39">
        <v>32</v>
      </c>
      <c r="E97" s="39">
        <v>9.5</v>
      </c>
      <c r="F97" s="39">
        <v>97</v>
      </c>
      <c r="G97" s="37"/>
      <c r="H97" s="37"/>
      <c r="I97" s="37"/>
      <c r="J97" s="37"/>
      <c r="K97" s="37"/>
      <c r="L97" s="37">
        <v>10.92999999999998</v>
      </c>
      <c r="M97" s="37">
        <v>4.6500000000000902E-2</v>
      </c>
      <c r="N97" s="37"/>
      <c r="O97" s="37">
        <f t="shared" si="2"/>
        <v>21.85999999999996</v>
      </c>
      <c r="P97" s="37">
        <v>4.6500000000000902E-2</v>
      </c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</row>
    <row r="98" spans="1:29" ht="15.75" customHeight="1" x14ac:dyDescent="0.2">
      <c r="A98" s="37"/>
      <c r="B98" s="39" t="s">
        <v>242</v>
      </c>
      <c r="C98" s="39">
        <v>8</v>
      </c>
      <c r="D98" s="39">
        <v>32</v>
      </c>
      <c r="E98" s="39">
        <v>9.5</v>
      </c>
      <c r="F98" s="39">
        <v>93</v>
      </c>
      <c r="G98" s="37"/>
      <c r="H98" s="37"/>
      <c r="I98" s="37"/>
      <c r="J98" s="37"/>
      <c r="K98" s="37"/>
      <c r="L98" s="37">
        <v>10.93999999999998</v>
      </c>
      <c r="M98" s="37">
        <v>4.7000000000000909E-2</v>
      </c>
      <c r="N98" s="37"/>
      <c r="O98" s="37">
        <f t="shared" si="2"/>
        <v>21.87999999999996</v>
      </c>
      <c r="P98" s="37">
        <v>4.7000000000000909E-2</v>
      </c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</row>
    <row r="99" spans="1:29" ht="15.75" customHeight="1" x14ac:dyDescent="0.2">
      <c r="A99" s="37"/>
      <c r="B99" s="39" t="s">
        <v>243</v>
      </c>
      <c r="C99" s="39">
        <v>8</v>
      </c>
      <c r="D99" s="39">
        <v>32</v>
      </c>
      <c r="E99" s="39">
        <v>8.5</v>
      </c>
      <c r="F99" s="39">
        <v>77</v>
      </c>
      <c r="G99" s="37"/>
      <c r="H99" s="37"/>
      <c r="I99" s="37"/>
      <c r="J99" s="37"/>
      <c r="K99" s="37"/>
      <c r="L99" s="37">
        <v>10.94999999999998</v>
      </c>
      <c r="M99" s="37">
        <v>4.7500000000000916E-2</v>
      </c>
      <c r="N99" s="37"/>
      <c r="O99" s="37">
        <f t="shared" si="2"/>
        <v>21.899999999999959</v>
      </c>
      <c r="P99" s="37">
        <v>4.7500000000000916E-2</v>
      </c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</row>
    <row r="100" spans="1:29" ht="15.75" customHeight="1" x14ac:dyDescent="0.2">
      <c r="A100" s="37"/>
      <c r="B100" s="39" t="s">
        <v>244</v>
      </c>
      <c r="C100" s="39">
        <v>8</v>
      </c>
      <c r="D100" s="39">
        <v>32</v>
      </c>
      <c r="E100" s="39">
        <v>9</v>
      </c>
      <c r="F100" s="39">
        <v>85</v>
      </c>
      <c r="G100" s="37"/>
      <c r="H100" s="37"/>
      <c r="I100" s="37"/>
      <c r="J100" s="37"/>
      <c r="K100" s="37"/>
      <c r="L100" s="37">
        <v>10.95999999999998</v>
      </c>
      <c r="M100" s="37">
        <v>4.8000000000000924E-2</v>
      </c>
      <c r="N100" s="37"/>
      <c r="O100" s="37">
        <f t="shared" si="2"/>
        <v>21.919999999999959</v>
      </c>
      <c r="P100" s="37">
        <v>4.8000000000000924E-2</v>
      </c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</row>
    <row r="101" spans="1:29" ht="15.75" customHeight="1" x14ac:dyDescent="0.2">
      <c r="A101" s="37"/>
      <c r="B101" s="39" t="s">
        <v>245</v>
      </c>
      <c r="C101" s="39">
        <v>8</v>
      </c>
      <c r="D101" s="39">
        <v>32</v>
      </c>
      <c r="E101" s="39">
        <v>10</v>
      </c>
      <c r="F101" s="39">
        <v>92</v>
      </c>
      <c r="G101" s="37"/>
      <c r="H101" s="37"/>
      <c r="I101" s="37"/>
      <c r="J101" s="37"/>
      <c r="K101" s="37"/>
      <c r="L101" s="37">
        <v>10.969999999999979</v>
      </c>
      <c r="M101" s="37">
        <v>4.8500000000000931E-2</v>
      </c>
      <c r="N101" s="37"/>
      <c r="O101" s="37">
        <f t="shared" si="2"/>
        <v>21.939999999999959</v>
      </c>
      <c r="P101" s="37">
        <v>4.8500000000000931E-2</v>
      </c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</row>
    <row r="102" spans="1:29" ht="15.75" customHeight="1" x14ac:dyDescent="0.2">
      <c r="A102" s="37"/>
      <c r="B102" s="39" t="s">
        <v>246</v>
      </c>
      <c r="C102" s="39">
        <v>8</v>
      </c>
      <c r="D102" s="39">
        <v>32</v>
      </c>
      <c r="E102" s="39">
        <v>10</v>
      </c>
      <c r="F102" s="39">
        <v>94</v>
      </c>
      <c r="G102" s="37"/>
      <c r="H102" s="37"/>
      <c r="I102" s="37"/>
      <c r="J102" s="37"/>
      <c r="K102" s="37"/>
      <c r="L102" s="37">
        <v>10.979999999999979</v>
      </c>
      <c r="M102" s="37">
        <v>4.9000000000000939E-2</v>
      </c>
      <c r="N102" s="37"/>
      <c r="O102" s="37">
        <f t="shared" si="2"/>
        <v>21.959999999999958</v>
      </c>
      <c r="P102" s="37">
        <v>4.9000000000000939E-2</v>
      </c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</row>
    <row r="103" spans="1:29" ht="15.75" customHeight="1" x14ac:dyDescent="0.2">
      <c r="A103" s="37"/>
      <c r="B103" s="39" t="s">
        <v>247</v>
      </c>
      <c r="C103" s="39">
        <v>10.8</v>
      </c>
      <c r="D103" s="39">
        <v>31.2</v>
      </c>
      <c r="E103" s="39">
        <v>2.4</v>
      </c>
      <c r="F103" s="39">
        <v>10</v>
      </c>
      <c r="G103" s="37"/>
      <c r="H103" s="37"/>
      <c r="I103" s="37"/>
      <c r="J103" s="37"/>
      <c r="K103" s="37"/>
      <c r="L103" s="37">
        <v>10.989999999999979</v>
      </c>
      <c r="M103" s="37">
        <v>4.9500000000000946E-2</v>
      </c>
      <c r="N103" s="37"/>
      <c r="O103" s="37">
        <f t="shared" si="2"/>
        <v>21.979999999999958</v>
      </c>
      <c r="P103" s="37">
        <v>4.9500000000000946E-2</v>
      </c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</row>
    <row r="104" spans="1:29" ht="15.75" customHeight="1" x14ac:dyDescent="0.2">
      <c r="A104" s="37"/>
      <c r="B104" s="39" t="s">
        <v>133</v>
      </c>
      <c r="C104" s="39">
        <v>10.8</v>
      </c>
      <c r="D104" s="39">
        <v>31.2</v>
      </c>
      <c r="E104" s="39">
        <v>0.9</v>
      </c>
      <c r="F104" s="39">
        <v>11</v>
      </c>
      <c r="G104" s="37"/>
      <c r="H104" s="37"/>
      <c r="I104" s="37"/>
      <c r="J104" s="37"/>
      <c r="K104" s="37"/>
      <c r="L104" s="37">
        <v>10.999999999999979</v>
      </c>
      <c r="M104" s="37">
        <v>5.0000000000000953E-2</v>
      </c>
      <c r="N104" s="37"/>
      <c r="O104" s="37">
        <f t="shared" si="2"/>
        <v>21.999999999999957</v>
      </c>
      <c r="P104" s="37">
        <v>5.0000000000000953E-2</v>
      </c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</row>
    <row r="105" spans="1:29" ht="15.75" customHeight="1" x14ac:dyDescent="0.2">
      <c r="A105" s="37"/>
      <c r="B105" s="39" t="s">
        <v>134</v>
      </c>
      <c r="C105" s="39">
        <v>10</v>
      </c>
      <c r="D105" s="39">
        <v>17</v>
      </c>
      <c r="E105" s="39">
        <v>1</v>
      </c>
      <c r="F105" s="39">
        <v>12</v>
      </c>
      <c r="G105" s="37"/>
      <c r="H105" s="37"/>
      <c r="I105" s="37"/>
      <c r="J105" s="37"/>
      <c r="K105" s="37"/>
      <c r="L105" s="37">
        <v>11.009999999999978</v>
      </c>
      <c r="M105" s="37">
        <v>5.0500000000000961E-2</v>
      </c>
      <c r="N105" s="37"/>
      <c r="O105" s="37">
        <f t="shared" si="2"/>
        <v>22.019999999999957</v>
      </c>
      <c r="P105" s="37">
        <v>5.0500000000000961E-2</v>
      </c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</row>
    <row r="106" spans="1:29" ht="15.75" customHeight="1" x14ac:dyDescent="0.2">
      <c r="A106" s="37"/>
      <c r="B106" s="39" t="s">
        <v>135</v>
      </c>
      <c r="C106" s="39">
        <v>10</v>
      </c>
      <c r="D106" s="39">
        <v>17</v>
      </c>
      <c r="E106" s="39">
        <v>1.3</v>
      </c>
      <c r="F106" s="39">
        <v>16</v>
      </c>
      <c r="G106" s="37"/>
      <c r="H106" s="37"/>
      <c r="I106" s="37"/>
      <c r="J106" s="37"/>
      <c r="K106" s="37"/>
      <c r="L106" s="37">
        <v>11.019999999999978</v>
      </c>
      <c r="M106" s="37">
        <v>5.1000000000000968E-2</v>
      </c>
      <c r="N106" s="37"/>
      <c r="O106" s="37">
        <f t="shared" si="2"/>
        <v>22.039999999999957</v>
      </c>
      <c r="P106" s="37">
        <v>5.1000000000000968E-2</v>
      </c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</row>
    <row r="107" spans="1:29" ht="15.75" customHeight="1" x14ac:dyDescent="0.2">
      <c r="A107" s="37"/>
      <c r="B107" s="39" t="s">
        <v>136</v>
      </c>
      <c r="C107" s="39">
        <v>10</v>
      </c>
      <c r="D107" s="39">
        <v>17</v>
      </c>
      <c r="E107" s="39">
        <v>1.6</v>
      </c>
      <c r="F107" s="39">
        <v>19</v>
      </c>
      <c r="G107" s="37"/>
      <c r="H107" s="37"/>
      <c r="I107" s="37"/>
      <c r="J107" s="37"/>
      <c r="K107" s="37"/>
      <c r="L107" s="37">
        <v>11.029999999999978</v>
      </c>
      <c r="M107" s="37">
        <v>5.1500000000000976E-2</v>
      </c>
      <c r="N107" s="37"/>
      <c r="O107" s="37">
        <f t="shared" si="2"/>
        <v>22.059999999999956</v>
      </c>
      <c r="P107" s="37">
        <v>5.1500000000000976E-2</v>
      </c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</row>
    <row r="108" spans="1:29" ht="15.75" customHeight="1" x14ac:dyDescent="0.2">
      <c r="A108" s="37"/>
      <c r="B108" s="39" t="s">
        <v>137</v>
      </c>
      <c r="C108" s="39">
        <v>10</v>
      </c>
      <c r="D108" s="39">
        <v>17</v>
      </c>
      <c r="E108" s="39">
        <v>1</v>
      </c>
      <c r="F108" s="39">
        <v>12</v>
      </c>
      <c r="G108" s="37"/>
      <c r="H108" s="37"/>
      <c r="I108" s="37"/>
      <c r="J108" s="37"/>
      <c r="K108" s="37"/>
      <c r="L108" s="37">
        <v>11.039999999999978</v>
      </c>
      <c r="M108" s="37">
        <v>5.2000000000000983E-2</v>
      </c>
      <c r="N108" s="37"/>
      <c r="O108" s="37">
        <f t="shared" si="2"/>
        <v>22.079999999999956</v>
      </c>
      <c r="P108" s="37">
        <v>5.2000000000000983E-2</v>
      </c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</row>
    <row r="109" spans="1:29" ht="15.75" customHeight="1" x14ac:dyDescent="0.2">
      <c r="A109" s="37"/>
      <c r="B109" s="39" t="s">
        <v>138</v>
      </c>
      <c r="C109" s="39">
        <v>10</v>
      </c>
      <c r="D109" s="39">
        <v>17</v>
      </c>
      <c r="E109" s="39">
        <v>1.7</v>
      </c>
      <c r="F109" s="39">
        <v>20</v>
      </c>
      <c r="G109" s="37"/>
      <c r="H109" s="37"/>
      <c r="I109" s="37"/>
      <c r="J109" s="37"/>
      <c r="K109" s="37"/>
      <c r="L109" s="37">
        <v>11.049999999999978</v>
      </c>
      <c r="M109" s="37">
        <v>5.250000000000099E-2</v>
      </c>
      <c r="N109" s="37"/>
      <c r="O109" s="37">
        <f t="shared" si="2"/>
        <v>22.099999999999955</v>
      </c>
      <c r="P109" s="37">
        <v>5.250000000000099E-2</v>
      </c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</row>
    <row r="110" spans="1:29" ht="15.75" customHeight="1" x14ac:dyDescent="0.2">
      <c r="A110" s="37"/>
      <c r="B110" s="39" t="s">
        <v>139</v>
      </c>
      <c r="C110" s="39">
        <v>10</v>
      </c>
      <c r="D110" s="39">
        <v>17</v>
      </c>
      <c r="E110" s="39">
        <v>2.5</v>
      </c>
      <c r="F110" s="39">
        <v>30</v>
      </c>
      <c r="G110" s="37"/>
      <c r="H110" s="37"/>
      <c r="I110" s="37"/>
      <c r="J110" s="37"/>
      <c r="K110" s="37"/>
      <c r="L110" s="37">
        <v>11.059999999999977</v>
      </c>
      <c r="M110" s="37">
        <v>5.3000000000000998E-2</v>
      </c>
      <c r="N110" s="37"/>
      <c r="O110" s="37">
        <f t="shared" si="2"/>
        <v>22.119999999999955</v>
      </c>
      <c r="P110" s="37">
        <v>5.3000000000000998E-2</v>
      </c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</row>
    <row r="111" spans="1:29" ht="15.75" customHeight="1" x14ac:dyDescent="0.2">
      <c r="A111" s="37"/>
      <c r="B111" s="39" t="s">
        <v>140</v>
      </c>
      <c r="C111" s="39">
        <v>10</v>
      </c>
      <c r="D111" s="39">
        <v>31.2</v>
      </c>
      <c r="E111" s="39">
        <v>1.7</v>
      </c>
      <c r="F111" s="39">
        <v>20</v>
      </c>
      <c r="G111" s="37"/>
      <c r="H111" s="37"/>
      <c r="I111" s="37"/>
      <c r="J111" s="37"/>
      <c r="K111" s="37"/>
      <c r="L111" s="37">
        <v>11.069999999999977</v>
      </c>
      <c r="M111" s="37">
        <v>5.3500000000001005E-2</v>
      </c>
      <c r="N111" s="37"/>
      <c r="O111" s="37">
        <f t="shared" si="2"/>
        <v>22.139999999999954</v>
      </c>
      <c r="P111" s="37">
        <v>5.3500000000001005E-2</v>
      </c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</row>
    <row r="112" spans="1:29" ht="15.75" customHeight="1" x14ac:dyDescent="0.2">
      <c r="A112" s="37"/>
      <c r="B112" s="39" t="s">
        <v>141</v>
      </c>
      <c r="C112" s="39">
        <v>10</v>
      </c>
      <c r="D112" s="39">
        <v>31.2</v>
      </c>
      <c r="E112" s="39">
        <v>1.9</v>
      </c>
      <c r="F112" s="39">
        <v>23</v>
      </c>
      <c r="G112" s="37"/>
      <c r="H112" s="37"/>
      <c r="I112" s="37"/>
      <c r="J112" s="37"/>
      <c r="K112" s="37"/>
      <c r="L112" s="37">
        <v>11.079999999999977</v>
      </c>
      <c r="M112" s="37">
        <v>5.4000000000001012E-2</v>
      </c>
      <c r="N112" s="37"/>
      <c r="O112" s="37">
        <f t="shared" si="2"/>
        <v>22.159999999999954</v>
      </c>
      <c r="P112" s="37">
        <v>5.4000000000001012E-2</v>
      </c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</row>
    <row r="113" spans="1:29" ht="15.75" customHeight="1" x14ac:dyDescent="0.2">
      <c r="A113" s="37"/>
      <c r="B113" s="39" t="s">
        <v>142</v>
      </c>
      <c r="C113" s="39">
        <v>10</v>
      </c>
      <c r="D113" s="39">
        <v>31.2</v>
      </c>
      <c r="E113" s="39">
        <v>2.5</v>
      </c>
      <c r="F113" s="39">
        <v>30</v>
      </c>
      <c r="G113" s="37"/>
      <c r="H113" s="37"/>
      <c r="I113" s="37"/>
      <c r="J113" s="37"/>
      <c r="K113" s="37"/>
      <c r="L113" s="37">
        <v>11.089999999999977</v>
      </c>
      <c r="M113" s="37">
        <v>5.450000000000102E-2</v>
      </c>
      <c r="N113" s="37"/>
      <c r="O113" s="37">
        <f t="shared" si="2"/>
        <v>22.179999999999954</v>
      </c>
      <c r="P113" s="37">
        <v>5.450000000000102E-2</v>
      </c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</row>
    <row r="114" spans="1:29" ht="15.75" customHeight="1" x14ac:dyDescent="0.2">
      <c r="A114" s="37"/>
      <c r="B114" s="39" t="s">
        <v>143</v>
      </c>
      <c r="C114" s="39">
        <v>10</v>
      </c>
      <c r="D114" s="39">
        <v>31.2</v>
      </c>
      <c r="E114" s="39">
        <v>3.8</v>
      </c>
      <c r="F114" s="39">
        <v>45</v>
      </c>
      <c r="G114" s="37"/>
      <c r="H114" s="37"/>
      <c r="I114" s="37"/>
      <c r="J114" s="37"/>
      <c r="K114" s="37"/>
      <c r="L114" s="37">
        <v>11.099999999999977</v>
      </c>
      <c r="M114" s="37">
        <v>5.5000000000001027E-2</v>
      </c>
      <c r="N114" s="37"/>
      <c r="O114" s="37">
        <f t="shared" si="2"/>
        <v>22.199999999999953</v>
      </c>
      <c r="P114" s="37">
        <v>5.5000000000001027E-2</v>
      </c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</row>
    <row r="115" spans="1:29" ht="15.75" customHeight="1" x14ac:dyDescent="0.2">
      <c r="A115" s="37"/>
      <c r="B115" s="39" t="s">
        <v>144</v>
      </c>
      <c r="C115" s="39">
        <v>10</v>
      </c>
      <c r="D115" s="39">
        <v>31.2</v>
      </c>
      <c r="E115" s="39">
        <v>1.8</v>
      </c>
      <c r="F115" s="39">
        <v>21</v>
      </c>
      <c r="G115" s="37"/>
      <c r="H115" s="37"/>
      <c r="I115" s="37"/>
      <c r="J115" s="37"/>
      <c r="K115" s="37"/>
      <c r="L115" s="37">
        <v>11.109999999999976</v>
      </c>
      <c r="M115" s="37">
        <v>5.5500000000001035E-2</v>
      </c>
      <c r="N115" s="37"/>
      <c r="O115" s="37">
        <f t="shared" si="2"/>
        <v>22.219999999999953</v>
      </c>
      <c r="P115" s="37">
        <v>5.5500000000001035E-2</v>
      </c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</row>
    <row r="116" spans="1:29" ht="15.75" customHeight="1" x14ac:dyDescent="0.2">
      <c r="A116" s="37"/>
      <c r="B116" s="39" t="s">
        <v>145</v>
      </c>
      <c r="C116" s="39">
        <v>10</v>
      </c>
      <c r="D116" s="39">
        <v>31.2</v>
      </c>
      <c r="E116" s="39">
        <v>2.2999999999999998</v>
      </c>
      <c r="F116" s="39">
        <v>28</v>
      </c>
      <c r="G116" s="37"/>
      <c r="H116" s="37"/>
      <c r="I116" s="37"/>
      <c r="J116" s="37"/>
      <c r="K116" s="37"/>
      <c r="L116" s="37">
        <v>11.119999999999976</v>
      </c>
      <c r="M116" s="37">
        <v>5.6000000000001042E-2</v>
      </c>
      <c r="N116" s="37"/>
      <c r="O116" s="37">
        <f t="shared" si="2"/>
        <v>22.239999999999952</v>
      </c>
      <c r="P116" s="37">
        <v>5.6000000000001042E-2</v>
      </c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</row>
    <row r="117" spans="1:29" ht="15.75" customHeight="1" x14ac:dyDescent="0.2">
      <c r="A117" s="37"/>
      <c r="B117" s="39" t="s">
        <v>146</v>
      </c>
      <c r="C117" s="39">
        <v>10</v>
      </c>
      <c r="D117" s="39">
        <v>31.2</v>
      </c>
      <c r="E117" s="39">
        <v>3.3</v>
      </c>
      <c r="F117" s="39">
        <v>40</v>
      </c>
      <c r="G117" s="37"/>
      <c r="H117" s="37"/>
      <c r="I117" s="37"/>
      <c r="J117" s="37"/>
      <c r="K117" s="37"/>
      <c r="L117" s="37">
        <v>11.129999999999976</v>
      </c>
      <c r="M117" s="37">
        <v>5.6500000000001049E-2</v>
      </c>
      <c r="N117" s="37"/>
      <c r="O117" s="37">
        <f t="shared" si="2"/>
        <v>22.259999999999952</v>
      </c>
      <c r="P117" s="37">
        <v>5.6500000000001049E-2</v>
      </c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</row>
    <row r="118" spans="1:29" ht="15.75" customHeight="1" x14ac:dyDescent="0.2">
      <c r="A118" s="37"/>
      <c r="B118" s="39" t="s">
        <v>147</v>
      </c>
      <c r="C118" s="39">
        <v>10</v>
      </c>
      <c r="D118" s="39">
        <v>31.2</v>
      </c>
      <c r="E118" s="39">
        <v>3.3</v>
      </c>
      <c r="F118" s="39">
        <v>40</v>
      </c>
      <c r="G118" s="37"/>
      <c r="H118" s="37"/>
      <c r="I118" s="37"/>
      <c r="J118" s="37"/>
      <c r="K118" s="37"/>
      <c r="L118" s="37">
        <v>11.139999999999976</v>
      </c>
      <c r="M118" s="37">
        <v>5.7000000000001057E-2</v>
      </c>
      <c r="N118" s="37"/>
      <c r="O118" s="37">
        <f t="shared" si="2"/>
        <v>22.279999999999951</v>
      </c>
      <c r="P118" s="37">
        <v>5.7000000000001057E-2</v>
      </c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</row>
    <row r="119" spans="1:29" ht="15.75" customHeight="1" x14ac:dyDescent="0.2">
      <c r="A119" s="37"/>
      <c r="B119" s="39" t="s">
        <v>148</v>
      </c>
      <c r="C119" s="39">
        <v>10</v>
      </c>
      <c r="D119" s="39">
        <v>31.2</v>
      </c>
      <c r="E119" s="39">
        <v>4.2</v>
      </c>
      <c r="F119" s="39">
        <v>50</v>
      </c>
      <c r="G119" s="37"/>
      <c r="H119" s="37"/>
      <c r="I119" s="37"/>
      <c r="J119" s="37"/>
      <c r="K119" s="37"/>
      <c r="L119" s="37">
        <v>11.149999999999975</v>
      </c>
      <c r="M119" s="37">
        <v>5.7500000000001064E-2</v>
      </c>
      <c r="N119" s="37"/>
      <c r="O119" s="37">
        <f t="shared" si="2"/>
        <v>22.299999999999951</v>
      </c>
      <c r="P119" s="37">
        <v>5.7500000000001064E-2</v>
      </c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</row>
    <row r="120" spans="1:29" ht="15.75" customHeight="1" x14ac:dyDescent="0.2">
      <c r="A120" s="37"/>
      <c r="B120" s="39" t="s">
        <v>149</v>
      </c>
      <c r="C120" s="39">
        <v>10</v>
      </c>
      <c r="D120" s="39">
        <v>31.2</v>
      </c>
      <c r="E120" s="39">
        <v>6.7</v>
      </c>
      <c r="F120" s="39">
        <v>80</v>
      </c>
      <c r="G120" s="37"/>
      <c r="H120" s="37"/>
      <c r="I120" s="37"/>
      <c r="J120" s="37"/>
      <c r="K120" s="37"/>
      <c r="L120" s="37">
        <v>11.159999999999975</v>
      </c>
      <c r="M120" s="37">
        <v>5.8000000000001072E-2</v>
      </c>
      <c r="N120" s="37"/>
      <c r="O120" s="37">
        <f t="shared" si="2"/>
        <v>22.319999999999951</v>
      </c>
      <c r="P120" s="37">
        <v>5.8000000000001072E-2</v>
      </c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</row>
    <row r="121" spans="1:29" ht="15.75" customHeight="1" x14ac:dyDescent="0.2">
      <c r="A121" s="37"/>
      <c r="B121" s="39" t="s">
        <v>150</v>
      </c>
      <c r="C121" s="39">
        <v>10</v>
      </c>
      <c r="D121" s="39">
        <v>31.2</v>
      </c>
      <c r="E121" s="39">
        <v>1</v>
      </c>
      <c r="F121" s="39">
        <v>12</v>
      </c>
      <c r="G121" s="37"/>
      <c r="H121" s="37"/>
      <c r="I121" s="37"/>
      <c r="J121" s="37"/>
      <c r="K121" s="37"/>
      <c r="L121" s="37">
        <v>11.169999999999975</v>
      </c>
      <c r="M121" s="37">
        <v>5.8500000000001079E-2</v>
      </c>
      <c r="N121" s="37"/>
      <c r="O121" s="37">
        <f t="shared" si="2"/>
        <v>22.33999999999995</v>
      </c>
      <c r="P121" s="37">
        <v>5.8500000000001079E-2</v>
      </c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</row>
    <row r="122" spans="1:29" ht="15.75" customHeight="1" x14ac:dyDescent="0.2">
      <c r="A122" s="37"/>
      <c r="B122" s="39" t="s">
        <v>151</v>
      </c>
      <c r="C122" s="39">
        <v>10</v>
      </c>
      <c r="D122" s="39">
        <v>31.2</v>
      </c>
      <c r="E122" s="39">
        <v>1.6</v>
      </c>
      <c r="F122" s="39">
        <v>19</v>
      </c>
      <c r="G122" s="37"/>
      <c r="H122" s="37"/>
      <c r="I122" s="37"/>
      <c r="J122" s="37"/>
      <c r="K122" s="37"/>
      <c r="L122" s="37">
        <v>11.179999999999975</v>
      </c>
      <c r="M122" s="37">
        <v>5.9000000000001086E-2</v>
      </c>
      <c r="N122" s="37"/>
      <c r="O122" s="37">
        <f t="shared" si="2"/>
        <v>22.35999999999995</v>
      </c>
      <c r="P122" s="37">
        <v>5.9000000000001086E-2</v>
      </c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</row>
    <row r="123" spans="1:29" ht="15.75" customHeight="1" x14ac:dyDescent="0.2">
      <c r="A123" s="37"/>
      <c r="B123" s="39" t="s">
        <v>152</v>
      </c>
      <c r="C123" s="39">
        <v>10</v>
      </c>
      <c r="D123" s="39">
        <v>31.2</v>
      </c>
      <c r="E123" s="39">
        <v>2.5</v>
      </c>
      <c r="F123" s="39">
        <v>30</v>
      </c>
      <c r="G123" s="37"/>
      <c r="H123" s="37"/>
      <c r="I123" s="37"/>
      <c r="J123" s="37"/>
      <c r="K123" s="37"/>
      <c r="L123" s="37">
        <v>11.189999999999975</v>
      </c>
      <c r="M123" s="37">
        <v>5.9500000000001094E-2</v>
      </c>
      <c r="N123" s="37"/>
      <c r="O123" s="37">
        <f t="shared" si="2"/>
        <v>22.379999999999949</v>
      </c>
      <c r="P123" s="37">
        <v>5.9500000000001094E-2</v>
      </c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</row>
    <row r="124" spans="1:29" ht="15.75" customHeight="1" x14ac:dyDescent="0.2">
      <c r="A124" s="37"/>
      <c r="B124" s="39" t="s">
        <v>153</v>
      </c>
      <c r="C124" s="39">
        <v>12</v>
      </c>
      <c r="D124" s="39">
        <v>20</v>
      </c>
      <c r="E124" s="39">
        <v>0.4</v>
      </c>
      <c r="F124" s="39">
        <v>5</v>
      </c>
      <c r="G124" s="37"/>
      <c r="H124" s="37"/>
      <c r="I124" s="37"/>
      <c r="J124" s="37"/>
      <c r="K124" s="37"/>
      <c r="L124" s="37">
        <v>11.199999999999974</v>
      </c>
      <c r="M124" s="37">
        <v>6.0000000000001101E-2</v>
      </c>
      <c r="N124" s="37"/>
      <c r="O124" s="37">
        <f t="shared" si="2"/>
        <v>22.399999999999949</v>
      </c>
      <c r="P124" s="37">
        <v>6.0000000000001101E-2</v>
      </c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</row>
    <row r="125" spans="1:29" ht="15.75" customHeight="1" x14ac:dyDescent="0.2">
      <c r="A125" s="37"/>
      <c r="B125" s="39" t="s">
        <v>154</v>
      </c>
      <c r="C125" s="39">
        <v>12</v>
      </c>
      <c r="D125" s="39">
        <v>20</v>
      </c>
      <c r="E125" s="39">
        <v>0.6</v>
      </c>
      <c r="F125" s="39">
        <v>7</v>
      </c>
      <c r="G125" s="37"/>
      <c r="H125" s="37"/>
      <c r="I125" s="37"/>
      <c r="J125" s="37"/>
      <c r="K125" s="37"/>
      <c r="L125" s="37">
        <v>11.209999999999974</v>
      </c>
      <c r="M125" s="37">
        <v>6.0500000000001108E-2</v>
      </c>
      <c r="N125" s="37"/>
      <c r="O125" s="37">
        <f t="shared" si="2"/>
        <v>22.419999999999948</v>
      </c>
      <c r="P125" s="37">
        <v>6.0500000000001108E-2</v>
      </c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</row>
    <row r="126" spans="1:29" ht="15.75" customHeight="1" x14ac:dyDescent="0.2">
      <c r="A126" s="37"/>
      <c r="B126" s="39" t="s">
        <v>155</v>
      </c>
      <c r="C126" s="39">
        <v>12</v>
      </c>
      <c r="D126" s="39">
        <v>20</v>
      </c>
      <c r="E126" s="39">
        <v>1.3</v>
      </c>
      <c r="F126" s="39">
        <v>16</v>
      </c>
      <c r="G126" s="37"/>
      <c r="H126" s="37"/>
      <c r="I126" s="37"/>
      <c r="J126" s="37"/>
      <c r="K126" s="37"/>
      <c r="L126" s="37">
        <v>11.219999999999974</v>
      </c>
      <c r="M126" s="37">
        <v>6.1000000000001116E-2</v>
      </c>
      <c r="N126" s="37"/>
      <c r="O126" s="37">
        <f t="shared" si="2"/>
        <v>22.439999999999948</v>
      </c>
      <c r="P126" s="37">
        <v>6.1000000000001116E-2</v>
      </c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</row>
    <row r="127" spans="1:29" ht="15.75" customHeight="1" x14ac:dyDescent="0.2">
      <c r="A127" s="37"/>
      <c r="B127" s="39" t="s">
        <v>156</v>
      </c>
      <c r="C127" s="39">
        <v>12</v>
      </c>
      <c r="D127" s="39">
        <v>32</v>
      </c>
      <c r="E127" s="39">
        <v>1.1000000000000001</v>
      </c>
      <c r="F127" s="39">
        <v>13</v>
      </c>
      <c r="G127" s="37"/>
      <c r="H127" s="37"/>
      <c r="I127" s="37"/>
      <c r="J127" s="37"/>
      <c r="K127" s="37"/>
      <c r="L127" s="37">
        <v>11.229999999999974</v>
      </c>
      <c r="M127" s="37">
        <v>6.1500000000001123E-2</v>
      </c>
      <c r="N127" s="37"/>
      <c r="O127" s="37">
        <f t="shared" si="2"/>
        <v>22.459999999999948</v>
      </c>
      <c r="P127" s="37">
        <v>6.1500000000001123E-2</v>
      </c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</row>
    <row r="128" spans="1:29" ht="15.75" customHeight="1" x14ac:dyDescent="0.2">
      <c r="A128" s="37"/>
      <c r="B128" s="39" t="s">
        <v>157</v>
      </c>
      <c r="C128" s="39">
        <v>12</v>
      </c>
      <c r="D128" s="39">
        <v>32</v>
      </c>
      <c r="E128" s="39">
        <v>1.3</v>
      </c>
      <c r="F128" s="39">
        <v>16</v>
      </c>
      <c r="G128" s="37"/>
      <c r="H128" s="37"/>
      <c r="I128" s="37"/>
      <c r="J128" s="37"/>
      <c r="K128" s="37"/>
      <c r="L128" s="37">
        <v>11.239999999999974</v>
      </c>
      <c r="M128" s="37">
        <v>6.2000000000001131E-2</v>
      </c>
      <c r="N128" s="37"/>
      <c r="O128" s="37">
        <f t="shared" si="2"/>
        <v>22.479999999999947</v>
      </c>
      <c r="P128" s="37">
        <v>6.2000000000001131E-2</v>
      </c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</row>
    <row r="129" spans="1:29" ht="15.75" customHeight="1" x14ac:dyDescent="0.2">
      <c r="A129" s="37"/>
      <c r="B129" s="39" t="s">
        <v>158</v>
      </c>
      <c r="C129" s="39">
        <v>12</v>
      </c>
      <c r="D129" s="39">
        <v>32</v>
      </c>
      <c r="E129" s="39">
        <v>1.7</v>
      </c>
      <c r="F129" s="39">
        <v>20</v>
      </c>
      <c r="G129" s="37"/>
      <c r="H129" s="37"/>
      <c r="I129" s="37"/>
      <c r="J129" s="37"/>
      <c r="K129" s="37"/>
      <c r="L129" s="37">
        <v>11.249999999999973</v>
      </c>
      <c r="M129" s="37">
        <v>6.2500000000001138E-2</v>
      </c>
      <c r="N129" s="37"/>
      <c r="O129" s="37">
        <f t="shared" si="2"/>
        <v>22.499999999999947</v>
      </c>
      <c r="P129" s="37">
        <v>6.2500000000001138E-2</v>
      </c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</row>
    <row r="130" spans="1:29" ht="15.75" customHeight="1" x14ac:dyDescent="0.2">
      <c r="A130" s="37"/>
      <c r="B130" s="39" t="s">
        <v>159</v>
      </c>
      <c r="C130" s="39">
        <v>10</v>
      </c>
      <c r="D130" s="39">
        <v>32</v>
      </c>
      <c r="E130" s="39">
        <v>1.5</v>
      </c>
      <c r="F130" s="39">
        <v>18</v>
      </c>
      <c r="G130" s="37"/>
      <c r="H130" s="37"/>
      <c r="I130" s="37"/>
      <c r="J130" s="37"/>
      <c r="K130" s="37"/>
      <c r="L130" s="37">
        <v>11.259999999999973</v>
      </c>
      <c r="M130" s="37">
        <v>6.3000000000001152E-2</v>
      </c>
      <c r="N130" s="37"/>
      <c r="O130" s="37">
        <f t="shared" si="2"/>
        <v>22.519999999999946</v>
      </c>
      <c r="P130" s="37">
        <v>6.3000000000001152E-2</v>
      </c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</row>
    <row r="131" spans="1:29" ht="15.75" customHeight="1" x14ac:dyDescent="0.2">
      <c r="A131" s="37"/>
      <c r="B131" s="39" t="s">
        <v>160</v>
      </c>
      <c r="C131" s="39">
        <v>10</v>
      </c>
      <c r="D131" s="39">
        <v>32</v>
      </c>
      <c r="E131" s="39">
        <v>1.6</v>
      </c>
      <c r="F131" s="39">
        <v>19</v>
      </c>
      <c r="G131" s="37"/>
      <c r="H131" s="37"/>
      <c r="I131" s="37"/>
      <c r="J131" s="37"/>
      <c r="K131" s="37"/>
      <c r="L131" s="37">
        <v>11.269999999999973</v>
      </c>
      <c r="M131" s="37">
        <v>6.3500000000001167E-2</v>
      </c>
      <c r="N131" s="37"/>
      <c r="O131" s="37">
        <f t="shared" si="2"/>
        <v>22.539999999999946</v>
      </c>
      <c r="P131" s="37">
        <v>6.3500000000001167E-2</v>
      </c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</row>
    <row r="132" spans="1:29" ht="15.75" customHeight="1" x14ac:dyDescent="0.2">
      <c r="A132" s="37"/>
      <c r="B132" s="39" t="s">
        <v>161</v>
      </c>
      <c r="C132" s="39">
        <v>10</v>
      </c>
      <c r="D132" s="39">
        <v>32</v>
      </c>
      <c r="E132" s="39">
        <v>1.8</v>
      </c>
      <c r="F132" s="39">
        <v>22</v>
      </c>
      <c r="G132" s="37"/>
      <c r="H132" s="37"/>
      <c r="I132" s="37"/>
      <c r="J132" s="37"/>
      <c r="K132" s="37"/>
      <c r="L132" s="37">
        <v>11.279999999999973</v>
      </c>
      <c r="M132" s="37">
        <v>6.4000000000001181E-2</v>
      </c>
      <c r="N132" s="37"/>
      <c r="O132" s="37">
        <f t="shared" si="2"/>
        <v>22.559999999999945</v>
      </c>
      <c r="P132" s="37">
        <v>6.4000000000001181E-2</v>
      </c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</row>
    <row r="133" spans="1:29" ht="15.75" customHeight="1" x14ac:dyDescent="0.2">
      <c r="A133" s="37"/>
      <c r="B133" s="39" t="s">
        <v>162</v>
      </c>
      <c r="C133" s="39">
        <v>10</v>
      </c>
      <c r="D133" s="39">
        <v>35</v>
      </c>
      <c r="E133" s="39">
        <v>2.8</v>
      </c>
      <c r="F133" s="39">
        <v>34</v>
      </c>
      <c r="G133" s="37"/>
      <c r="H133" s="37"/>
      <c r="I133" s="37"/>
      <c r="J133" s="37"/>
      <c r="K133" s="37"/>
      <c r="L133" s="37">
        <v>11.289999999999973</v>
      </c>
      <c r="M133" s="37">
        <v>6.4500000000001195E-2</v>
      </c>
      <c r="N133" s="37"/>
      <c r="O133" s="37">
        <f t="shared" ref="O133:O196" si="3">L133*2</f>
        <v>22.579999999999945</v>
      </c>
      <c r="P133" s="37">
        <v>6.4500000000001195E-2</v>
      </c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</row>
    <row r="134" spans="1:29" ht="15.75" customHeight="1" x14ac:dyDescent="0.2">
      <c r="A134" s="37"/>
      <c r="B134" s="39" t="s">
        <v>163</v>
      </c>
      <c r="C134" s="39">
        <v>10</v>
      </c>
      <c r="D134" s="39">
        <v>35</v>
      </c>
      <c r="E134" s="39">
        <v>3.9</v>
      </c>
      <c r="F134" s="39">
        <v>47</v>
      </c>
      <c r="G134" s="37"/>
      <c r="H134" s="37"/>
      <c r="I134" s="37"/>
      <c r="J134" s="37"/>
      <c r="K134" s="37"/>
      <c r="L134" s="37">
        <v>11.299999999999972</v>
      </c>
      <c r="M134" s="37">
        <v>6.500000000000121E-2</v>
      </c>
      <c r="N134" s="37"/>
      <c r="O134" s="37">
        <f t="shared" si="3"/>
        <v>22.599999999999945</v>
      </c>
      <c r="P134" s="37">
        <v>6.500000000000121E-2</v>
      </c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</row>
    <row r="135" spans="1:29" ht="15.75" customHeight="1" x14ac:dyDescent="0.2">
      <c r="A135" s="37"/>
      <c r="B135" s="39" t="s">
        <v>164</v>
      </c>
      <c r="C135" s="39">
        <v>10</v>
      </c>
      <c r="D135" s="39">
        <v>35</v>
      </c>
      <c r="E135" s="39">
        <v>6.1</v>
      </c>
      <c r="F135" s="39">
        <v>73</v>
      </c>
      <c r="G135" s="37"/>
      <c r="H135" s="37"/>
      <c r="I135" s="37"/>
      <c r="J135" s="37"/>
      <c r="K135" s="37"/>
      <c r="L135" s="37">
        <v>11.309999999999972</v>
      </c>
      <c r="M135" s="37">
        <v>6.5500000000001224E-2</v>
      </c>
      <c r="N135" s="37"/>
      <c r="O135" s="37">
        <f t="shared" si="3"/>
        <v>22.619999999999944</v>
      </c>
      <c r="P135" s="37">
        <v>6.5500000000001224E-2</v>
      </c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</row>
    <row r="136" spans="1:29" ht="15.75" customHeight="1" x14ac:dyDescent="0.2">
      <c r="A136" s="37"/>
      <c r="B136" s="39" t="s">
        <v>165</v>
      </c>
      <c r="C136" s="39">
        <v>10</v>
      </c>
      <c r="D136" s="39">
        <v>20</v>
      </c>
      <c r="E136" s="39">
        <v>1.5</v>
      </c>
      <c r="F136" s="39">
        <v>18</v>
      </c>
      <c r="G136" s="37"/>
      <c r="H136" s="37"/>
      <c r="I136" s="37"/>
      <c r="J136" s="37"/>
      <c r="K136" s="37"/>
      <c r="L136" s="37">
        <v>11.319999999999972</v>
      </c>
      <c r="M136" s="37">
        <v>6.6000000000001238E-2</v>
      </c>
      <c r="N136" s="37"/>
      <c r="O136" s="37">
        <f t="shared" si="3"/>
        <v>22.639999999999944</v>
      </c>
      <c r="P136" s="37">
        <v>6.6000000000001238E-2</v>
      </c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</row>
    <row r="137" spans="1:29" ht="15.75" customHeight="1" x14ac:dyDescent="0.2">
      <c r="A137" s="37"/>
      <c r="B137" s="39" t="s">
        <v>166</v>
      </c>
      <c r="C137" s="39">
        <v>10</v>
      </c>
      <c r="D137" s="39">
        <v>20</v>
      </c>
      <c r="E137" s="39">
        <v>1.8</v>
      </c>
      <c r="F137" s="39">
        <v>22</v>
      </c>
      <c r="G137" s="37"/>
      <c r="H137" s="37"/>
      <c r="I137" s="37"/>
      <c r="J137" s="37"/>
      <c r="K137" s="37"/>
      <c r="L137" s="37">
        <v>11.329999999999972</v>
      </c>
      <c r="M137" s="37">
        <v>6.6500000000001253E-2</v>
      </c>
      <c r="N137" s="37"/>
      <c r="O137" s="37">
        <f t="shared" si="3"/>
        <v>22.659999999999943</v>
      </c>
      <c r="P137" s="37">
        <v>6.6500000000001253E-2</v>
      </c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</row>
    <row r="138" spans="1:29" ht="15.75" customHeight="1" x14ac:dyDescent="0.2">
      <c r="A138" s="37"/>
      <c r="B138" s="39" t="s">
        <v>167</v>
      </c>
      <c r="C138" s="39">
        <v>10</v>
      </c>
      <c r="D138" s="39">
        <v>20</v>
      </c>
      <c r="E138" s="39">
        <v>1.9</v>
      </c>
      <c r="F138" s="39">
        <v>23</v>
      </c>
      <c r="G138" s="37"/>
      <c r="H138" s="37"/>
      <c r="I138" s="37"/>
      <c r="J138" s="37"/>
      <c r="K138" s="37"/>
      <c r="L138" s="37">
        <v>11.339999999999971</v>
      </c>
      <c r="M138" s="37">
        <v>6.7000000000001267E-2</v>
      </c>
      <c r="N138" s="37"/>
      <c r="O138" s="37">
        <f t="shared" si="3"/>
        <v>22.679999999999943</v>
      </c>
      <c r="P138" s="37">
        <v>6.7000000000001267E-2</v>
      </c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</row>
    <row r="139" spans="1:29" ht="15.75" customHeight="1" x14ac:dyDescent="0.2">
      <c r="A139" s="37"/>
      <c r="B139" s="39" t="s">
        <v>168</v>
      </c>
      <c r="C139" s="39">
        <v>10</v>
      </c>
      <c r="D139" s="39">
        <v>20</v>
      </c>
      <c r="E139" s="39">
        <v>2.5</v>
      </c>
      <c r="F139" s="39">
        <v>30</v>
      </c>
      <c r="G139" s="37"/>
      <c r="H139" s="37"/>
      <c r="I139" s="37"/>
      <c r="J139" s="37"/>
      <c r="K139" s="37"/>
      <c r="L139" s="37">
        <v>11.349999999999971</v>
      </c>
      <c r="M139" s="37">
        <v>6.7500000000001281E-2</v>
      </c>
      <c r="N139" s="37"/>
      <c r="O139" s="37">
        <f t="shared" si="3"/>
        <v>22.699999999999942</v>
      </c>
      <c r="P139" s="37">
        <v>6.7500000000001281E-2</v>
      </c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</row>
    <row r="140" spans="1:29" ht="15.75" customHeight="1" x14ac:dyDescent="0.2">
      <c r="A140" s="37"/>
      <c r="B140" s="39" t="s">
        <v>169</v>
      </c>
      <c r="C140" s="39">
        <v>10</v>
      </c>
      <c r="D140" s="39">
        <v>20</v>
      </c>
      <c r="E140" s="39">
        <v>3.8</v>
      </c>
      <c r="F140" s="39">
        <v>46</v>
      </c>
      <c r="G140" s="37"/>
      <c r="H140" s="37"/>
      <c r="I140" s="37"/>
      <c r="J140" s="37"/>
      <c r="K140" s="37"/>
      <c r="L140" s="37">
        <v>11.359999999999971</v>
      </c>
      <c r="M140" s="37">
        <v>6.8000000000001296E-2</v>
      </c>
      <c r="N140" s="37"/>
      <c r="O140" s="37">
        <f t="shared" si="3"/>
        <v>22.719999999999942</v>
      </c>
      <c r="P140" s="37">
        <v>6.8000000000001296E-2</v>
      </c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</row>
    <row r="141" spans="1:29" ht="15.75" customHeight="1" x14ac:dyDescent="0.2">
      <c r="A141" s="37"/>
      <c r="B141" s="39" t="s">
        <v>170</v>
      </c>
      <c r="C141" s="39">
        <v>10</v>
      </c>
      <c r="D141" s="39">
        <v>20</v>
      </c>
      <c r="E141" s="39">
        <v>1.1000000000000001</v>
      </c>
      <c r="F141" s="39">
        <v>13</v>
      </c>
      <c r="G141" s="37"/>
      <c r="H141" s="37"/>
      <c r="I141" s="37"/>
      <c r="J141" s="37"/>
      <c r="K141" s="37"/>
      <c r="L141" s="37">
        <v>11.369999999999971</v>
      </c>
      <c r="M141" s="37">
        <v>6.850000000000131E-2</v>
      </c>
      <c r="N141" s="37"/>
      <c r="O141" s="37">
        <f t="shared" si="3"/>
        <v>22.739999999999942</v>
      </c>
      <c r="P141" s="37">
        <v>6.850000000000131E-2</v>
      </c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</row>
    <row r="142" spans="1:29" ht="15.75" customHeight="1" x14ac:dyDescent="0.2">
      <c r="A142" s="37"/>
      <c r="B142" s="39" t="s">
        <v>171</v>
      </c>
      <c r="C142" s="39">
        <v>10</v>
      </c>
      <c r="D142" s="39">
        <v>20</v>
      </c>
      <c r="E142" s="39">
        <v>1.2</v>
      </c>
      <c r="F142" s="39">
        <v>14</v>
      </c>
      <c r="G142" s="37"/>
      <c r="H142" s="37"/>
      <c r="I142" s="37"/>
      <c r="J142" s="37"/>
      <c r="K142" s="37"/>
      <c r="L142" s="37">
        <v>11.379999999999971</v>
      </c>
      <c r="M142" s="37">
        <v>6.9000000000001324E-2</v>
      </c>
      <c r="N142" s="37"/>
      <c r="O142" s="37">
        <f t="shared" si="3"/>
        <v>22.759999999999941</v>
      </c>
      <c r="P142" s="37">
        <v>6.9000000000001324E-2</v>
      </c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</row>
    <row r="143" spans="1:29" ht="15.75" customHeight="1" x14ac:dyDescent="0.2">
      <c r="A143" s="37"/>
      <c r="B143" s="39" t="s">
        <v>172</v>
      </c>
      <c r="C143" s="39">
        <v>10</v>
      </c>
      <c r="D143" s="39">
        <v>20</v>
      </c>
      <c r="E143" s="39">
        <v>1.9</v>
      </c>
      <c r="F143" s="39">
        <v>23</v>
      </c>
      <c r="G143" s="37"/>
      <c r="H143" s="37"/>
      <c r="I143" s="37"/>
      <c r="J143" s="37"/>
      <c r="K143" s="37"/>
      <c r="L143" s="37">
        <v>11.38999999999997</v>
      </c>
      <c r="M143" s="37">
        <v>6.9500000000001338E-2</v>
      </c>
      <c r="N143" s="37"/>
      <c r="O143" s="37">
        <f t="shared" si="3"/>
        <v>22.779999999999941</v>
      </c>
      <c r="P143" s="37">
        <v>6.9500000000001338E-2</v>
      </c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</row>
    <row r="144" spans="1:29" ht="15.75" customHeight="1" x14ac:dyDescent="0.2">
      <c r="A144" s="37"/>
      <c r="B144" s="39" t="s">
        <v>173</v>
      </c>
      <c r="C144" s="39">
        <v>10</v>
      </c>
      <c r="D144" s="39">
        <v>20</v>
      </c>
      <c r="E144" s="39">
        <v>2.2000000000000002</v>
      </c>
      <c r="F144" s="39">
        <v>26</v>
      </c>
      <c r="G144" s="37"/>
      <c r="H144" s="37"/>
      <c r="I144" s="37"/>
      <c r="J144" s="37"/>
      <c r="K144" s="37"/>
      <c r="L144" s="37">
        <v>11.39999999999997</v>
      </c>
      <c r="M144" s="37">
        <v>7.0000000000001353E-2</v>
      </c>
      <c r="N144" s="37"/>
      <c r="O144" s="37">
        <f t="shared" si="3"/>
        <v>22.79999999999994</v>
      </c>
      <c r="P144" s="37">
        <v>7.0000000000001353E-2</v>
      </c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</row>
    <row r="145" spans="1:29" ht="15.75" customHeight="1" x14ac:dyDescent="0.2">
      <c r="A145" s="37"/>
      <c r="B145" s="39" t="s">
        <v>174</v>
      </c>
      <c r="C145" s="39">
        <v>10</v>
      </c>
      <c r="D145" s="39">
        <v>18</v>
      </c>
      <c r="E145" s="39">
        <v>2.2000000000000002</v>
      </c>
      <c r="F145" s="39">
        <v>26</v>
      </c>
      <c r="G145" s="37"/>
      <c r="H145" s="37"/>
      <c r="I145" s="37"/>
      <c r="J145" s="37"/>
      <c r="K145" s="37"/>
      <c r="L145" s="37">
        <v>11.40999999999997</v>
      </c>
      <c r="M145" s="37">
        <v>7.0500000000001367E-2</v>
      </c>
      <c r="N145" s="37"/>
      <c r="O145" s="37">
        <f t="shared" si="3"/>
        <v>22.81999999999994</v>
      </c>
      <c r="P145" s="37">
        <v>7.0500000000001367E-2</v>
      </c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</row>
    <row r="146" spans="1:29" ht="15.75" customHeight="1" x14ac:dyDescent="0.2">
      <c r="A146" s="37"/>
      <c r="B146" s="39" t="s">
        <v>175</v>
      </c>
      <c r="C146" s="39">
        <v>10</v>
      </c>
      <c r="D146" s="39">
        <v>18</v>
      </c>
      <c r="E146" s="39">
        <v>0.4</v>
      </c>
      <c r="F146" s="39">
        <v>5</v>
      </c>
      <c r="G146" s="37"/>
      <c r="H146" s="37"/>
      <c r="I146" s="37"/>
      <c r="J146" s="37"/>
      <c r="K146" s="37"/>
      <c r="L146" s="37">
        <v>11.41999999999997</v>
      </c>
      <c r="M146" s="37">
        <v>7.1000000000001381E-2</v>
      </c>
      <c r="N146" s="37"/>
      <c r="O146" s="37">
        <f t="shared" si="3"/>
        <v>22.839999999999939</v>
      </c>
      <c r="P146" s="37">
        <v>7.1000000000001381E-2</v>
      </c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</row>
    <row r="147" spans="1:29" ht="15.75" customHeight="1" x14ac:dyDescent="0.2">
      <c r="A147" s="37"/>
      <c r="B147" s="39" t="s">
        <v>176</v>
      </c>
      <c r="C147" s="39">
        <v>10</v>
      </c>
      <c r="D147" s="39">
        <v>18</v>
      </c>
      <c r="E147" s="39">
        <v>1</v>
      </c>
      <c r="F147" s="39">
        <v>12</v>
      </c>
      <c r="G147" s="37"/>
      <c r="H147" s="37"/>
      <c r="I147" s="37"/>
      <c r="J147" s="37"/>
      <c r="K147" s="37"/>
      <c r="L147" s="37">
        <v>11.42999999999997</v>
      </c>
      <c r="M147" s="37">
        <v>7.1500000000001396E-2</v>
      </c>
      <c r="N147" s="37"/>
      <c r="O147" s="37">
        <f t="shared" si="3"/>
        <v>22.859999999999939</v>
      </c>
      <c r="P147" s="37">
        <v>7.1500000000001396E-2</v>
      </c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</row>
    <row r="148" spans="1:29" ht="15.75" customHeight="1" x14ac:dyDescent="0.2">
      <c r="A148" s="37"/>
      <c r="B148" s="39" t="s">
        <v>177</v>
      </c>
      <c r="C148" s="39">
        <v>10</v>
      </c>
      <c r="D148" s="39">
        <v>18</v>
      </c>
      <c r="E148" s="39">
        <v>1.5</v>
      </c>
      <c r="F148" s="39">
        <v>18</v>
      </c>
      <c r="G148" s="37"/>
      <c r="H148" s="37"/>
      <c r="I148" s="37"/>
      <c r="J148" s="37"/>
      <c r="K148" s="37"/>
      <c r="L148" s="37">
        <v>11.439999999999969</v>
      </c>
      <c r="M148" s="37">
        <v>7.200000000000141E-2</v>
      </c>
      <c r="N148" s="37"/>
      <c r="O148" s="37">
        <f t="shared" si="3"/>
        <v>22.879999999999939</v>
      </c>
      <c r="P148" s="37">
        <v>7.200000000000141E-2</v>
      </c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</row>
    <row r="149" spans="1:29" ht="15.75" customHeight="1" x14ac:dyDescent="0.2">
      <c r="A149" s="37"/>
      <c r="B149" s="39" t="s">
        <v>178</v>
      </c>
      <c r="C149" s="39">
        <v>10</v>
      </c>
      <c r="D149" s="39">
        <v>20</v>
      </c>
      <c r="E149" s="39">
        <v>1.1000000000000001</v>
      </c>
      <c r="F149" s="39">
        <v>13</v>
      </c>
      <c r="G149" s="37"/>
      <c r="H149" s="37"/>
      <c r="I149" s="37"/>
      <c r="J149" s="37"/>
      <c r="K149" s="37"/>
      <c r="L149" s="37">
        <v>11.449999999999969</v>
      </c>
      <c r="M149" s="37">
        <v>7.2500000000001424E-2</v>
      </c>
      <c r="N149" s="37"/>
      <c r="O149" s="37">
        <f t="shared" si="3"/>
        <v>22.899999999999938</v>
      </c>
      <c r="P149" s="37">
        <v>7.2500000000001424E-2</v>
      </c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</row>
    <row r="150" spans="1:29" ht="15.75" customHeight="1" x14ac:dyDescent="0.2">
      <c r="A150" s="37"/>
      <c r="B150" s="39" t="s">
        <v>179</v>
      </c>
      <c r="C150" s="39">
        <v>10</v>
      </c>
      <c r="D150" s="39">
        <v>20</v>
      </c>
      <c r="E150" s="39">
        <v>1.1000000000000001</v>
      </c>
      <c r="F150" s="39">
        <v>13</v>
      </c>
      <c r="G150" s="37"/>
      <c r="H150" s="37"/>
      <c r="I150" s="37"/>
      <c r="J150" s="37"/>
      <c r="K150" s="37"/>
      <c r="L150" s="37">
        <v>11.459999999999969</v>
      </c>
      <c r="M150" s="37">
        <v>7.3000000000001439E-2</v>
      </c>
      <c r="N150" s="37"/>
      <c r="O150" s="37">
        <f t="shared" si="3"/>
        <v>22.919999999999938</v>
      </c>
      <c r="P150" s="37">
        <v>7.3000000000001439E-2</v>
      </c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</row>
    <row r="151" spans="1:29" ht="15.75" customHeight="1" x14ac:dyDescent="0.2">
      <c r="A151" s="37"/>
      <c r="B151" s="39" t="s">
        <v>180</v>
      </c>
      <c r="C151" s="39">
        <v>10</v>
      </c>
      <c r="D151" s="39">
        <v>20</v>
      </c>
      <c r="E151" s="39">
        <v>1.8</v>
      </c>
      <c r="F151" s="39">
        <v>21</v>
      </c>
      <c r="G151" s="37"/>
      <c r="H151" s="37"/>
      <c r="I151" s="37"/>
      <c r="J151" s="37"/>
      <c r="K151" s="37"/>
      <c r="L151" s="37">
        <v>11.469999999999969</v>
      </c>
      <c r="M151" s="37">
        <v>7.3500000000001453E-2</v>
      </c>
      <c r="N151" s="37"/>
      <c r="O151" s="37">
        <f t="shared" si="3"/>
        <v>22.939999999999937</v>
      </c>
      <c r="P151" s="37">
        <v>7.3500000000001453E-2</v>
      </c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</row>
    <row r="152" spans="1:29" ht="15.75" customHeight="1" x14ac:dyDescent="0.2">
      <c r="A152" s="37"/>
      <c r="B152" s="39" t="s">
        <v>181</v>
      </c>
      <c r="C152" s="39">
        <v>10</v>
      </c>
      <c r="D152" s="39">
        <v>20</v>
      </c>
      <c r="E152" s="39">
        <v>1.8</v>
      </c>
      <c r="F152" s="39">
        <v>21</v>
      </c>
      <c r="G152" s="37"/>
      <c r="H152" s="37"/>
      <c r="I152" s="37"/>
      <c r="J152" s="37"/>
      <c r="K152" s="37"/>
      <c r="L152" s="37">
        <v>11.479999999999968</v>
      </c>
      <c r="M152" s="37">
        <v>7.4000000000001467E-2</v>
      </c>
      <c r="N152" s="37"/>
      <c r="O152" s="37">
        <f t="shared" si="3"/>
        <v>22.959999999999937</v>
      </c>
      <c r="P152" s="37">
        <v>7.4000000000001467E-2</v>
      </c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</row>
    <row r="153" spans="1:29" ht="15.75" customHeight="1" x14ac:dyDescent="0.2">
      <c r="A153" s="37"/>
      <c r="B153" s="39" t="s">
        <v>182</v>
      </c>
      <c r="C153" s="39">
        <v>10</v>
      </c>
      <c r="D153" s="39">
        <v>20</v>
      </c>
      <c r="E153" s="39">
        <v>1.8</v>
      </c>
      <c r="F153" s="39">
        <v>21</v>
      </c>
      <c r="G153" s="37"/>
      <c r="H153" s="37"/>
      <c r="I153" s="37"/>
      <c r="J153" s="37"/>
      <c r="K153" s="37"/>
      <c r="L153" s="37">
        <v>11.489999999999968</v>
      </c>
      <c r="M153" s="37">
        <v>7.4500000000001482E-2</v>
      </c>
      <c r="N153" s="37"/>
      <c r="O153" s="37">
        <f t="shared" si="3"/>
        <v>22.979999999999936</v>
      </c>
      <c r="P153" s="37">
        <v>7.4500000000001482E-2</v>
      </c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</row>
    <row r="154" spans="1:29" ht="15.75" customHeight="1" x14ac:dyDescent="0.2">
      <c r="A154" s="37"/>
      <c r="B154" s="39" t="s">
        <v>183</v>
      </c>
      <c r="C154" s="39">
        <v>10</v>
      </c>
      <c r="D154" s="39">
        <v>32</v>
      </c>
      <c r="E154" s="39">
        <v>1.5</v>
      </c>
      <c r="F154" s="39">
        <v>18</v>
      </c>
      <c r="G154" s="37"/>
      <c r="H154" s="37"/>
      <c r="I154" s="37"/>
      <c r="J154" s="37"/>
      <c r="K154" s="37"/>
      <c r="L154" s="37">
        <v>11.499999999999968</v>
      </c>
      <c r="M154" s="37">
        <v>7.5000000000001496E-2</v>
      </c>
      <c r="N154" s="37"/>
      <c r="O154" s="37">
        <f t="shared" si="3"/>
        <v>22.999999999999936</v>
      </c>
      <c r="P154" s="37">
        <v>7.5000000000001496E-2</v>
      </c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</row>
    <row r="155" spans="1:29" ht="15.75" customHeight="1" x14ac:dyDescent="0.2">
      <c r="A155" s="37"/>
      <c r="B155" s="39" t="s">
        <v>184</v>
      </c>
      <c r="C155" s="39">
        <v>10</v>
      </c>
      <c r="D155" s="39">
        <v>35</v>
      </c>
      <c r="E155" s="39">
        <v>0.9</v>
      </c>
      <c r="F155" s="39">
        <v>11</v>
      </c>
      <c r="G155" s="37"/>
      <c r="H155" s="37"/>
      <c r="I155" s="37"/>
      <c r="J155" s="37"/>
      <c r="K155" s="37"/>
      <c r="L155" s="37">
        <v>11.509999999999968</v>
      </c>
      <c r="M155" s="37">
        <v>7.550000000000151E-2</v>
      </c>
      <c r="N155" s="37"/>
      <c r="O155" s="37">
        <f t="shared" si="3"/>
        <v>23.019999999999936</v>
      </c>
      <c r="P155" s="37">
        <v>7.550000000000151E-2</v>
      </c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</row>
    <row r="156" spans="1:29" ht="15.75" customHeight="1" x14ac:dyDescent="0.2">
      <c r="A156" s="37"/>
      <c r="B156" s="39" t="s">
        <v>248</v>
      </c>
      <c r="C156" s="39">
        <v>9</v>
      </c>
      <c r="D156" s="39">
        <v>18</v>
      </c>
      <c r="E156" s="39">
        <v>0.6</v>
      </c>
      <c r="F156" s="39">
        <v>8</v>
      </c>
      <c r="G156" s="37"/>
      <c r="H156" s="37"/>
      <c r="I156" s="37"/>
      <c r="J156" s="37"/>
      <c r="K156" s="37"/>
      <c r="L156" s="37">
        <v>11.519999999999968</v>
      </c>
      <c r="M156" s="37">
        <v>7.6000000000001525E-2</v>
      </c>
      <c r="N156" s="37"/>
      <c r="O156" s="37">
        <f t="shared" si="3"/>
        <v>23.039999999999935</v>
      </c>
      <c r="P156" s="37">
        <v>7.6000000000001525E-2</v>
      </c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</row>
    <row r="157" spans="1:29" ht="15.75" customHeight="1" x14ac:dyDescent="0.2">
      <c r="A157" s="37"/>
      <c r="B157" s="39" t="s">
        <v>249</v>
      </c>
      <c r="C157" s="39">
        <v>9</v>
      </c>
      <c r="D157" s="39">
        <v>18</v>
      </c>
      <c r="E157" s="39">
        <v>1.5</v>
      </c>
      <c r="F157" s="39">
        <v>18</v>
      </c>
      <c r="G157" s="37"/>
      <c r="H157" s="37"/>
      <c r="I157" s="37"/>
      <c r="J157" s="37"/>
      <c r="K157" s="37"/>
      <c r="L157" s="37">
        <v>11.529999999999967</v>
      </c>
      <c r="M157" s="37">
        <v>7.6500000000001539E-2</v>
      </c>
      <c r="N157" s="37"/>
      <c r="O157" s="37">
        <f t="shared" si="3"/>
        <v>23.059999999999935</v>
      </c>
      <c r="P157" s="37">
        <v>7.6500000000001539E-2</v>
      </c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</row>
    <row r="158" spans="1:29" ht="15.75" customHeight="1" x14ac:dyDescent="0.2">
      <c r="A158" s="37"/>
      <c r="B158" s="39" t="s">
        <v>250</v>
      </c>
      <c r="C158" s="39">
        <v>9</v>
      </c>
      <c r="D158" s="39">
        <v>18</v>
      </c>
      <c r="E158" s="39">
        <v>1.5</v>
      </c>
      <c r="F158" s="39">
        <v>18</v>
      </c>
      <c r="G158" s="37"/>
      <c r="H158" s="37"/>
      <c r="I158" s="37"/>
      <c r="J158" s="37"/>
      <c r="K158" s="37"/>
      <c r="L158" s="37">
        <v>11.539999999999967</v>
      </c>
      <c r="M158" s="37">
        <v>7.7000000000001553E-2</v>
      </c>
      <c r="N158" s="37"/>
      <c r="O158" s="37">
        <f t="shared" si="3"/>
        <v>23.079999999999934</v>
      </c>
      <c r="P158" s="37">
        <v>7.7000000000001553E-2</v>
      </c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</row>
    <row r="159" spans="1:29" ht="15.75" customHeight="1" x14ac:dyDescent="0.2">
      <c r="A159" s="37"/>
      <c r="B159" s="39" t="s">
        <v>250</v>
      </c>
      <c r="C159" s="39">
        <v>9</v>
      </c>
      <c r="D159" s="39">
        <v>18</v>
      </c>
      <c r="E159" s="39">
        <v>1.7</v>
      </c>
      <c r="F159" s="39">
        <v>21</v>
      </c>
      <c r="G159" s="37"/>
      <c r="H159" s="37"/>
      <c r="I159" s="37"/>
      <c r="J159" s="37"/>
      <c r="K159" s="37"/>
      <c r="L159" s="37">
        <v>11.549999999999967</v>
      </c>
      <c r="M159" s="37">
        <v>7.7500000000001568E-2</v>
      </c>
      <c r="N159" s="37"/>
      <c r="O159" s="37">
        <f t="shared" si="3"/>
        <v>23.099999999999934</v>
      </c>
      <c r="P159" s="37">
        <v>7.7500000000001568E-2</v>
      </c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</row>
    <row r="160" spans="1:29" ht="15.75" customHeight="1" x14ac:dyDescent="0.2">
      <c r="A160" s="37"/>
      <c r="B160" s="39" t="s">
        <v>251</v>
      </c>
      <c r="C160" s="39">
        <v>10</v>
      </c>
      <c r="D160" s="39">
        <v>35</v>
      </c>
      <c r="E160" s="39">
        <v>4.5999999999999996</v>
      </c>
      <c r="F160" s="39">
        <v>60</v>
      </c>
      <c r="G160" s="37"/>
      <c r="H160" s="37"/>
      <c r="I160" s="37"/>
      <c r="J160" s="37"/>
      <c r="K160" s="37"/>
      <c r="L160" s="37">
        <v>11.559999999999967</v>
      </c>
      <c r="M160" s="37">
        <v>7.8000000000001582E-2</v>
      </c>
      <c r="N160" s="37"/>
      <c r="O160" s="37">
        <f t="shared" si="3"/>
        <v>23.119999999999933</v>
      </c>
      <c r="P160" s="37">
        <v>7.8000000000001582E-2</v>
      </c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</row>
    <row r="161" spans="1:29" ht="15.75" customHeight="1" x14ac:dyDescent="0.2">
      <c r="A161" s="37"/>
      <c r="B161" s="39" t="s">
        <v>252</v>
      </c>
      <c r="C161" s="39">
        <v>10</v>
      </c>
      <c r="D161" s="39">
        <v>35</v>
      </c>
      <c r="E161" s="39">
        <v>5.2</v>
      </c>
      <c r="F161" s="39">
        <v>68</v>
      </c>
      <c r="G161" s="37"/>
      <c r="H161" s="37"/>
      <c r="I161" s="37"/>
      <c r="J161" s="37"/>
      <c r="K161" s="37"/>
      <c r="L161" s="37">
        <v>11.569999999999967</v>
      </c>
      <c r="M161" s="37">
        <v>7.8500000000001596E-2</v>
      </c>
      <c r="N161" s="37"/>
      <c r="O161" s="37">
        <f t="shared" si="3"/>
        <v>23.139999999999933</v>
      </c>
      <c r="P161" s="37">
        <v>7.8500000000001596E-2</v>
      </c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</row>
    <row r="162" spans="1:29" ht="15.75" customHeight="1" x14ac:dyDescent="0.2">
      <c r="A162" s="37"/>
      <c r="B162" s="39" t="s">
        <v>253</v>
      </c>
      <c r="C162" s="39">
        <v>10</v>
      </c>
      <c r="D162" s="39">
        <v>35</v>
      </c>
      <c r="E162" s="39">
        <v>6.5</v>
      </c>
      <c r="F162" s="39">
        <v>82</v>
      </c>
      <c r="G162" s="37"/>
      <c r="H162" s="37"/>
      <c r="I162" s="37"/>
      <c r="J162" s="37"/>
      <c r="K162" s="37"/>
      <c r="L162" s="37">
        <v>11.579999999999966</v>
      </c>
      <c r="M162" s="37">
        <v>7.9000000000001611E-2</v>
      </c>
      <c r="N162" s="37"/>
      <c r="O162" s="37">
        <f t="shared" si="3"/>
        <v>23.159999999999933</v>
      </c>
      <c r="P162" s="37">
        <v>7.9000000000001611E-2</v>
      </c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</row>
    <row r="163" spans="1:29" ht="15.75" customHeight="1" x14ac:dyDescent="0.2">
      <c r="A163" s="37"/>
      <c r="B163" s="39" t="s">
        <v>254</v>
      </c>
      <c r="C163" s="39">
        <v>10</v>
      </c>
      <c r="D163" s="39">
        <v>35</v>
      </c>
      <c r="E163" s="39">
        <v>7.2</v>
      </c>
      <c r="F163" s="39">
        <v>97</v>
      </c>
      <c r="G163" s="37"/>
      <c r="H163" s="37"/>
      <c r="I163" s="37"/>
      <c r="J163" s="37"/>
      <c r="K163" s="37"/>
      <c r="L163" s="37">
        <v>11.589999999999966</v>
      </c>
      <c r="M163" s="37">
        <v>7.9500000000001625E-2</v>
      </c>
      <c r="N163" s="37"/>
      <c r="O163" s="37">
        <f t="shared" si="3"/>
        <v>23.179999999999932</v>
      </c>
      <c r="P163" s="37">
        <v>7.9500000000001625E-2</v>
      </c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</row>
    <row r="164" spans="1:29" ht="15.75" customHeight="1" x14ac:dyDescent="0.2">
      <c r="A164" s="37"/>
      <c r="B164" s="39" t="s">
        <v>156</v>
      </c>
      <c r="C164" s="39">
        <v>10</v>
      </c>
      <c r="D164" s="39">
        <v>32</v>
      </c>
      <c r="E164" s="39">
        <v>1.1000000000000001</v>
      </c>
      <c r="F164" s="39">
        <v>18</v>
      </c>
      <c r="G164" s="37"/>
      <c r="H164" s="37"/>
      <c r="I164" s="37"/>
      <c r="J164" s="37"/>
      <c r="K164" s="37"/>
      <c r="L164" s="37">
        <v>11.599999999999966</v>
      </c>
      <c r="M164" s="37">
        <v>8.0000000000001639E-2</v>
      </c>
      <c r="N164" s="37"/>
      <c r="O164" s="37">
        <f t="shared" si="3"/>
        <v>23.199999999999932</v>
      </c>
      <c r="P164" s="37">
        <v>8.0000000000001639E-2</v>
      </c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</row>
    <row r="165" spans="1:29" ht="15.75" customHeight="1" x14ac:dyDescent="0.2">
      <c r="A165" s="37"/>
      <c r="B165" s="39" t="s">
        <v>157</v>
      </c>
      <c r="C165" s="39">
        <v>10</v>
      </c>
      <c r="D165" s="39">
        <v>32</v>
      </c>
      <c r="E165" s="39">
        <v>1.4</v>
      </c>
      <c r="F165" s="39">
        <v>22</v>
      </c>
      <c r="G165" s="37"/>
      <c r="H165" s="37"/>
      <c r="I165" s="37"/>
      <c r="J165" s="37"/>
      <c r="K165" s="37"/>
      <c r="L165" s="37">
        <v>11.609999999999966</v>
      </c>
      <c r="M165" s="37">
        <v>8.0500000000001654E-2</v>
      </c>
      <c r="N165" s="37"/>
      <c r="O165" s="37">
        <f t="shared" si="3"/>
        <v>23.219999999999931</v>
      </c>
      <c r="P165" s="37">
        <v>8.0500000000001654E-2</v>
      </c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</row>
    <row r="166" spans="1:29" ht="15.75" customHeight="1" x14ac:dyDescent="0.2">
      <c r="A166" s="37"/>
      <c r="B166" s="39" t="s">
        <v>158</v>
      </c>
      <c r="C166" s="39">
        <v>10</v>
      </c>
      <c r="D166" s="39">
        <v>32</v>
      </c>
      <c r="E166" s="39">
        <v>1.7</v>
      </c>
      <c r="F166" s="39">
        <v>27</v>
      </c>
      <c r="G166" s="37"/>
      <c r="H166" s="37"/>
      <c r="I166" s="37"/>
      <c r="J166" s="37"/>
      <c r="K166" s="37"/>
      <c r="L166" s="37">
        <v>11.619999999999965</v>
      </c>
      <c r="M166" s="37">
        <v>8.1000000000001668E-2</v>
      </c>
      <c r="N166" s="37"/>
      <c r="O166" s="37">
        <f t="shared" si="3"/>
        <v>23.239999999999931</v>
      </c>
      <c r="P166" s="37">
        <v>8.1000000000001668E-2</v>
      </c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</row>
    <row r="167" spans="1:29" ht="15.75" customHeight="1" x14ac:dyDescent="0.2">
      <c r="A167" s="37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>
        <v>11.629999999999965</v>
      </c>
      <c r="M167" s="37">
        <v>8.1500000000001682E-2</v>
      </c>
      <c r="N167" s="37"/>
      <c r="O167" s="37">
        <f t="shared" si="3"/>
        <v>23.259999999999931</v>
      </c>
      <c r="P167" s="37">
        <v>8.1500000000001682E-2</v>
      </c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</row>
    <row r="168" spans="1:29" ht="15.75" customHeight="1" x14ac:dyDescent="0.2">
      <c r="A168" s="37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>
        <v>11.639999999999965</v>
      </c>
      <c r="M168" s="37">
        <v>8.2000000000001697E-2</v>
      </c>
      <c r="N168" s="37"/>
      <c r="O168" s="37">
        <f t="shared" si="3"/>
        <v>23.27999999999993</v>
      </c>
      <c r="P168" s="37">
        <v>8.2000000000001697E-2</v>
      </c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</row>
    <row r="169" spans="1:29" ht="15.75" customHeight="1" x14ac:dyDescent="0.2">
      <c r="A169" s="37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>
        <v>11.649999999999965</v>
      </c>
      <c r="M169" s="37">
        <v>8.2500000000001711E-2</v>
      </c>
      <c r="N169" s="37"/>
      <c r="O169" s="37">
        <f t="shared" si="3"/>
        <v>23.29999999999993</v>
      </c>
      <c r="P169" s="37">
        <v>8.2500000000001711E-2</v>
      </c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</row>
    <row r="170" spans="1:29" ht="15.75" customHeight="1" x14ac:dyDescent="0.2">
      <c r="A170" s="37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>
        <v>11.659999999999965</v>
      </c>
      <c r="M170" s="37">
        <v>8.3000000000001725E-2</v>
      </c>
      <c r="N170" s="37"/>
      <c r="O170" s="37">
        <f t="shared" si="3"/>
        <v>23.319999999999929</v>
      </c>
      <c r="P170" s="37">
        <v>8.3000000000001725E-2</v>
      </c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</row>
    <row r="171" spans="1:29" ht="15.75" customHeight="1" x14ac:dyDescent="0.2">
      <c r="A171" s="37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>
        <v>11.669999999999964</v>
      </c>
      <c r="M171" s="37">
        <v>8.3500000000001739E-2</v>
      </c>
      <c r="N171" s="37"/>
      <c r="O171" s="37">
        <f t="shared" si="3"/>
        <v>23.339999999999929</v>
      </c>
      <c r="P171" s="37">
        <v>8.3500000000001739E-2</v>
      </c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</row>
    <row r="172" spans="1:29" ht="15.75" customHeight="1" x14ac:dyDescent="0.2">
      <c r="A172" s="37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>
        <v>11.679999999999964</v>
      </c>
      <c r="M172" s="37">
        <v>8.4000000000001754E-2</v>
      </c>
      <c r="N172" s="37"/>
      <c r="O172" s="37">
        <f t="shared" si="3"/>
        <v>23.359999999999928</v>
      </c>
      <c r="P172" s="37">
        <v>8.4000000000001754E-2</v>
      </c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</row>
    <row r="173" spans="1:29" ht="15.75" customHeight="1" x14ac:dyDescent="0.2">
      <c r="A173" s="37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>
        <v>11.689999999999964</v>
      </c>
      <c r="M173" s="37">
        <v>8.4500000000001768E-2</v>
      </c>
      <c r="N173" s="37"/>
      <c r="O173" s="37">
        <f t="shared" si="3"/>
        <v>23.379999999999928</v>
      </c>
      <c r="P173" s="37">
        <v>8.4500000000001768E-2</v>
      </c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</row>
    <row r="174" spans="1:29" ht="15.75" customHeight="1" x14ac:dyDescent="0.2">
      <c r="A174" s="37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>
        <v>11.699999999999964</v>
      </c>
      <c r="M174" s="37">
        <v>8.5000000000001782E-2</v>
      </c>
      <c r="N174" s="37"/>
      <c r="O174" s="37">
        <f t="shared" si="3"/>
        <v>23.399999999999928</v>
      </c>
      <c r="P174" s="37">
        <v>8.5000000000001782E-2</v>
      </c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</row>
    <row r="175" spans="1:29" ht="15.75" customHeight="1" x14ac:dyDescent="0.2">
      <c r="A175" s="37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>
        <v>11.709999999999964</v>
      </c>
      <c r="M175" s="37">
        <v>8.5500000000001797E-2</v>
      </c>
      <c r="N175" s="37"/>
      <c r="O175" s="37">
        <f t="shared" si="3"/>
        <v>23.419999999999927</v>
      </c>
      <c r="P175" s="37">
        <v>8.5500000000001797E-2</v>
      </c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</row>
    <row r="176" spans="1:29" ht="15.75" customHeight="1" x14ac:dyDescent="0.2">
      <c r="A176" s="37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>
        <v>11.719999999999963</v>
      </c>
      <c r="M176" s="37">
        <v>8.6000000000001811E-2</v>
      </c>
      <c r="N176" s="37"/>
      <c r="O176" s="37">
        <f t="shared" si="3"/>
        <v>23.439999999999927</v>
      </c>
      <c r="P176" s="37">
        <v>8.6000000000001811E-2</v>
      </c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</row>
    <row r="177" spans="1:29" ht="15.75" customHeight="1" x14ac:dyDescent="0.2">
      <c r="A177" s="37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>
        <v>11.729999999999963</v>
      </c>
      <c r="M177" s="37">
        <v>8.6500000000001825E-2</v>
      </c>
      <c r="N177" s="37"/>
      <c r="O177" s="37">
        <f t="shared" si="3"/>
        <v>23.459999999999926</v>
      </c>
      <c r="P177" s="37">
        <v>8.6500000000001825E-2</v>
      </c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</row>
    <row r="178" spans="1:29" ht="15.75" customHeight="1" x14ac:dyDescent="0.2">
      <c r="A178" s="37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>
        <v>11.739999999999963</v>
      </c>
      <c r="M178" s="37">
        <v>8.700000000000184E-2</v>
      </c>
      <c r="N178" s="37"/>
      <c r="O178" s="37">
        <f t="shared" si="3"/>
        <v>23.479999999999926</v>
      </c>
      <c r="P178" s="37">
        <v>8.700000000000184E-2</v>
      </c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</row>
    <row r="179" spans="1:29" ht="15.75" customHeight="1" x14ac:dyDescent="0.2">
      <c r="A179" s="37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>
        <v>11.749999999999963</v>
      </c>
      <c r="M179" s="37">
        <v>8.7500000000001854E-2</v>
      </c>
      <c r="N179" s="37"/>
      <c r="O179" s="37">
        <f t="shared" si="3"/>
        <v>23.499999999999925</v>
      </c>
      <c r="P179" s="37">
        <v>8.7500000000001854E-2</v>
      </c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</row>
    <row r="180" spans="1:29" ht="15.75" customHeight="1" x14ac:dyDescent="0.2">
      <c r="A180" s="37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>
        <v>11.759999999999962</v>
      </c>
      <c r="M180" s="37">
        <v>8.8000000000001868E-2</v>
      </c>
      <c r="N180" s="37"/>
      <c r="O180" s="37">
        <f t="shared" si="3"/>
        <v>23.519999999999925</v>
      </c>
      <c r="P180" s="37">
        <v>8.8000000000001868E-2</v>
      </c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</row>
    <row r="181" spans="1:29" ht="15.75" customHeight="1" x14ac:dyDescent="0.2">
      <c r="A181" s="37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>
        <v>11.769999999999962</v>
      </c>
      <c r="M181" s="37">
        <v>8.8500000000001883E-2</v>
      </c>
      <c r="N181" s="37"/>
      <c r="O181" s="37">
        <f t="shared" si="3"/>
        <v>23.539999999999925</v>
      </c>
      <c r="P181" s="37">
        <v>8.8500000000001883E-2</v>
      </c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</row>
    <row r="182" spans="1:29" ht="15.75" customHeight="1" x14ac:dyDescent="0.2">
      <c r="A182" s="37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>
        <v>11.779999999999962</v>
      </c>
      <c r="M182" s="37">
        <v>8.9000000000001897E-2</v>
      </c>
      <c r="N182" s="37"/>
      <c r="O182" s="37">
        <f t="shared" si="3"/>
        <v>23.559999999999924</v>
      </c>
      <c r="P182" s="37">
        <v>8.9000000000001897E-2</v>
      </c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</row>
    <row r="183" spans="1:29" ht="15.75" customHeight="1" x14ac:dyDescent="0.2">
      <c r="A183" s="37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>
        <v>11.789999999999962</v>
      </c>
      <c r="M183" s="37">
        <v>8.9500000000001911E-2</v>
      </c>
      <c r="N183" s="37"/>
      <c r="O183" s="37">
        <f t="shared" si="3"/>
        <v>23.579999999999924</v>
      </c>
      <c r="P183" s="37">
        <v>8.9500000000001911E-2</v>
      </c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</row>
    <row r="184" spans="1:29" ht="15.75" customHeight="1" x14ac:dyDescent="0.2">
      <c r="A184" s="37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>
        <v>11.799999999999962</v>
      </c>
      <c r="M184" s="37">
        <v>9.0000000000001926E-2</v>
      </c>
      <c r="N184" s="37"/>
      <c r="O184" s="37">
        <f t="shared" si="3"/>
        <v>23.599999999999923</v>
      </c>
      <c r="P184" s="37">
        <v>9.0000000000001926E-2</v>
      </c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</row>
    <row r="185" spans="1:29" ht="15.75" customHeight="1" x14ac:dyDescent="0.2">
      <c r="A185" s="37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>
        <v>11.809999999999961</v>
      </c>
      <c r="M185" s="37">
        <v>9.050000000000194E-2</v>
      </c>
      <c r="N185" s="37"/>
      <c r="O185" s="37">
        <f t="shared" si="3"/>
        <v>23.619999999999923</v>
      </c>
      <c r="P185" s="37">
        <v>9.050000000000194E-2</v>
      </c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</row>
    <row r="186" spans="1:29" ht="15.75" customHeight="1" x14ac:dyDescent="0.2">
      <c r="A186" s="37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>
        <v>11.819999999999961</v>
      </c>
      <c r="M186" s="37">
        <v>9.1000000000001954E-2</v>
      </c>
      <c r="N186" s="37"/>
      <c r="O186" s="37">
        <f t="shared" si="3"/>
        <v>23.639999999999922</v>
      </c>
      <c r="P186" s="37">
        <v>9.1000000000001954E-2</v>
      </c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</row>
    <row r="187" spans="1:29" ht="15.75" customHeight="1" x14ac:dyDescent="0.2">
      <c r="A187" s="37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>
        <v>11.829999999999961</v>
      </c>
      <c r="M187" s="37">
        <v>9.1500000000001969E-2</v>
      </c>
      <c r="N187" s="37"/>
      <c r="O187" s="37">
        <f t="shared" si="3"/>
        <v>23.659999999999922</v>
      </c>
      <c r="P187" s="37">
        <v>9.1500000000001969E-2</v>
      </c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</row>
    <row r="188" spans="1:29" ht="15.75" customHeight="1" x14ac:dyDescent="0.2">
      <c r="A188" s="37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>
        <v>11.839999999999961</v>
      </c>
      <c r="M188" s="37">
        <v>9.2000000000001983E-2</v>
      </c>
      <c r="N188" s="37"/>
      <c r="O188" s="37">
        <f t="shared" si="3"/>
        <v>23.679999999999922</v>
      </c>
      <c r="P188" s="37">
        <v>9.2000000000001983E-2</v>
      </c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</row>
    <row r="189" spans="1:29" ht="15.75" customHeight="1" x14ac:dyDescent="0.2">
      <c r="A189" s="37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>
        <v>11.849999999999961</v>
      </c>
      <c r="M189" s="37">
        <v>9.2500000000001997E-2</v>
      </c>
      <c r="N189" s="37"/>
      <c r="O189" s="37">
        <f t="shared" si="3"/>
        <v>23.699999999999921</v>
      </c>
      <c r="P189" s="37">
        <v>9.2500000000001997E-2</v>
      </c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</row>
    <row r="190" spans="1:29" ht="15.75" customHeight="1" x14ac:dyDescent="0.2">
      <c r="A190" s="37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>
        <v>11.85999999999996</v>
      </c>
      <c r="M190" s="37">
        <v>9.3000000000002012E-2</v>
      </c>
      <c r="N190" s="37"/>
      <c r="O190" s="37">
        <f t="shared" si="3"/>
        <v>23.719999999999921</v>
      </c>
      <c r="P190" s="37">
        <v>9.3000000000002012E-2</v>
      </c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</row>
    <row r="191" spans="1:29" ht="15.75" customHeight="1" x14ac:dyDescent="0.2">
      <c r="A191" s="37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>
        <v>11.86999999999996</v>
      </c>
      <c r="M191" s="37">
        <v>9.3500000000002026E-2</v>
      </c>
      <c r="N191" s="37"/>
      <c r="O191" s="37">
        <f t="shared" si="3"/>
        <v>23.73999999999992</v>
      </c>
      <c r="P191" s="37">
        <v>9.3500000000002026E-2</v>
      </c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</row>
    <row r="192" spans="1:29" ht="15.75" customHeight="1" x14ac:dyDescent="0.2">
      <c r="A192" s="37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>
        <v>11.87999999999996</v>
      </c>
      <c r="M192" s="37">
        <v>9.400000000000204E-2</v>
      </c>
      <c r="N192" s="37"/>
      <c r="O192" s="37">
        <f t="shared" si="3"/>
        <v>23.75999999999992</v>
      </c>
      <c r="P192" s="37">
        <v>9.400000000000204E-2</v>
      </c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</row>
    <row r="193" spans="1:29" ht="15.75" customHeight="1" x14ac:dyDescent="0.2">
      <c r="A193" s="37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>
        <v>11.88999999999996</v>
      </c>
      <c r="M193" s="37">
        <v>9.4500000000002055E-2</v>
      </c>
      <c r="N193" s="37"/>
      <c r="O193" s="37">
        <f t="shared" si="3"/>
        <v>23.779999999999919</v>
      </c>
      <c r="P193" s="37">
        <v>9.4500000000002055E-2</v>
      </c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</row>
    <row r="194" spans="1:29" ht="15.75" customHeight="1" x14ac:dyDescent="0.2">
      <c r="A194" s="37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>
        <v>11.899999999999959</v>
      </c>
      <c r="M194" s="37">
        <v>9.5000000000002069E-2</v>
      </c>
      <c r="N194" s="37"/>
      <c r="O194" s="37">
        <f t="shared" si="3"/>
        <v>23.799999999999919</v>
      </c>
      <c r="P194" s="37">
        <v>9.5000000000002069E-2</v>
      </c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</row>
    <row r="195" spans="1:29" ht="15.75" customHeight="1" x14ac:dyDescent="0.2">
      <c r="A195" s="37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>
        <v>11.909999999999959</v>
      </c>
      <c r="M195" s="37">
        <v>9.5500000000002083E-2</v>
      </c>
      <c r="N195" s="37"/>
      <c r="O195" s="37">
        <f t="shared" si="3"/>
        <v>23.819999999999919</v>
      </c>
      <c r="P195" s="37">
        <v>9.5500000000002083E-2</v>
      </c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</row>
    <row r="196" spans="1:29" ht="15.75" customHeight="1" x14ac:dyDescent="0.2">
      <c r="A196" s="37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>
        <v>11.919999999999959</v>
      </c>
      <c r="M196" s="37">
        <v>9.6000000000002098E-2</v>
      </c>
      <c r="N196" s="37"/>
      <c r="O196" s="37">
        <f t="shared" si="3"/>
        <v>23.839999999999918</v>
      </c>
      <c r="P196" s="37">
        <v>9.6000000000002098E-2</v>
      </c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</row>
    <row r="197" spans="1:29" ht="15.75" customHeight="1" x14ac:dyDescent="0.2">
      <c r="A197" s="37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7">
        <v>11.929999999999959</v>
      </c>
      <c r="M197" s="37">
        <v>9.6500000000002112E-2</v>
      </c>
      <c r="N197" s="37"/>
      <c r="O197" s="37">
        <f t="shared" ref="O197:O260" si="4">L197*2</f>
        <v>23.859999999999918</v>
      </c>
      <c r="P197" s="37">
        <v>9.6500000000002112E-2</v>
      </c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</row>
    <row r="198" spans="1:29" ht="15.75" customHeight="1" x14ac:dyDescent="0.2">
      <c r="A198" s="37"/>
      <c r="B198" s="37"/>
      <c r="C198" s="37"/>
      <c r="D198" s="37"/>
      <c r="E198" s="37"/>
      <c r="F198" s="37"/>
      <c r="G198" s="37"/>
      <c r="H198" s="37"/>
      <c r="I198" s="37"/>
      <c r="J198" s="37"/>
      <c r="K198" s="37"/>
      <c r="L198" s="37">
        <v>11.939999999999959</v>
      </c>
      <c r="M198" s="37">
        <v>9.7000000000002126E-2</v>
      </c>
      <c r="N198" s="37"/>
      <c r="O198" s="37">
        <f t="shared" si="4"/>
        <v>23.879999999999917</v>
      </c>
      <c r="P198" s="37">
        <v>9.7000000000002126E-2</v>
      </c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</row>
    <row r="199" spans="1:29" ht="15.75" customHeight="1" x14ac:dyDescent="0.2">
      <c r="A199" s="37"/>
      <c r="B199" s="37"/>
      <c r="C199" s="37"/>
      <c r="D199" s="37"/>
      <c r="E199" s="37"/>
      <c r="F199" s="37"/>
      <c r="G199" s="37"/>
      <c r="H199" s="37"/>
      <c r="I199" s="37"/>
      <c r="J199" s="37"/>
      <c r="K199" s="37"/>
      <c r="L199" s="37">
        <v>11.949999999999958</v>
      </c>
      <c r="M199" s="37">
        <v>9.7500000000002141E-2</v>
      </c>
      <c r="N199" s="37"/>
      <c r="O199" s="37">
        <f t="shared" si="4"/>
        <v>23.899999999999917</v>
      </c>
      <c r="P199" s="37">
        <v>9.7500000000002141E-2</v>
      </c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</row>
    <row r="200" spans="1:29" ht="15.75" customHeight="1" x14ac:dyDescent="0.2">
      <c r="A200" s="37"/>
      <c r="B200" s="37"/>
      <c r="C200" s="37"/>
      <c r="D200" s="37"/>
      <c r="E200" s="37"/>
      <c r="F200" s="37"/>
      <c r="G200" s="37"/>
      <c r="H200" s="37"/>
      <c r="I200" s="37"/>
      <c r="J200" s="37"/>
      <c r="K200" s="37"/>
      <c r="L200" s="37">
        <v>11.959999999999958</v>
      </c>
      <c r="M200" s="37">
        <v>9.8000000000002155E-2</v>
      </c>
      <c r="N200" s="37"/>
      <c r="O200" s="37">
        <f t="shared" si="4"/>
        <v>23.919999999999916</v>
      </c>
      <c r="P200" s="37">
        <v>9.8000000000002155E-2</v>
      </c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</row>
    <row r="201" spans="1:29" ht="15.75" customHeight="1" x14ac:dyDescent="0.2">
      <c r="A201" s="37"/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7">
        <v>11.969999999999958</v>
      </c>
      <c r="M201" s="37">
        <v>9.8500000000002169E-2</v>
      </c>
      <c r="N201" s="37"/>
      <c r="O201" s="37">
        <f t="shared" si="4"/>
        <v>23.939999999999916</v>
      </c>
      <c r="P201" s="37">
        <v>9.8500000000002169E-2</v>
      </c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</row>
    <row r="202" spans="1:29" ht="15.75" customHeight="1" x14ac:dyDescent="0.2">
      <c r="A202" s="37"/>
      <c r="B202" s="37"/>
      <c r="C202" s="37"/>
      <c r="D202" s="37"/>
      <c r="E202" s="37"/>
      <c r="F202" s="37"/>
      <c r="G202" s="37"/>
      <c r="H202" s="37"/>
      <c r="I202" s="37"/>
      <c r="J202" s="37"/>
      <c r="K202" s="37"/>
      <c r="L202" s="37">
        <v>11.979999999999958</v>
      </c>
      <c r="M202" s="37">
        <v>9.9000000000002183E-2</v>
      </c>
      <c r="N202" s="37"/>
      <c r="O202" s="37">
        <f t="shared" si="4"/>
        <v>23.959999999999916</v>
      </c>
      <c r="P202" s="37">
        <v>9.9000000000002183E-2</v>
      </c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</row>
    <row r="203" spans="1:29" ht="15.75" customHeight="1" x14ac:dyDescent="0.2">
      <c r="A203" s="37"/>
      <c r="B203" s="37"/>
      <c r="C203" s="37"/>
      <c r="D203" s="37"/>
      <c r="E203" s="37"/>
      <c r="F203" s="37"/>
      <c r="G203" s="37"/>
      <c r="H203" s="37"/>
      <c r="I203" s="37"/>
      <c r="J203" s="37"/>
      <c r="K203" s="37"/>
      <c r="L203" s="37">
        <v>11.989999999999958</v>
      </c>
      <c r="M203" s="37">
        <v>9.9500000000002198E-2</v>
      </c>
      <c r="N203" s="37"/>
      <c r="O203" s="37">
        <f t="shared" si="4"/>
        <v>23.979999999999915</v>
      </c>
      <c r="P203" s="37">
        <v>9.9500000000002198E-2</v>
      </c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</row>
    <row r="204" spans="1:29" ht="15.75" customHeight="1" x14ac:dyDescent="0.2">
      <c r="A204" s="37"/>
      <c r="B204" s="37"/>
      <c r="C204" s="37"/>
      <c r="D204" s="37"/>
      <c r="E204" s="37"/>
      <c r="F204" s="37"/>
      <c r="G204" s="37"/>
      <c r="H204" s="37"/>
      <c r="I204" s="37"/>
      <c r="J204" s="37"/>
      <c r="K204" s="37"/>
      <c r="L204" s="37">
        <v>11.999999999999957</v>
      </c>
      <c r="M204" s="37">
        <v>0.1</v>
      </c>
      <c r="N204" s="37"/>
      <c r="O204" s="37">
        <f t="shared" si="4"/>
        <v>23.999999999999915</v>
      </c>
      <c r="P204" s="37">
        <v>0.1</v>
      </c>
      <c r="Q204" s="29">
        <f>0.1/((L204-_xlfn.XLOOKUP(M204-0.1,M4:M464,L4:L464,"",0,1))/0.01)</f>
        <v>5.0000000000001064E-4</v>
      </c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</row>
    <row r="205" spans="1:29" ht="15.75" customHeight="1" x14ac:dyDescent="0.2">
      <c r="A205" s="37"/>
      <c r="B205" s="37"/>
      <c r="C205" s="37"/>
      <c r="D205" s="37"/>
      <c r="E205" s="37"/>
      <c r="F205" s="37"/>
      <c r="G205" s="37"/>
      <c r="H205" s="37"/>
      <c r="I205" s="37"/>
      <c r="J205" s="37"/>
      <c r="K205" s="37"/>
      <c r="L205" s="37">
        <v>12.009999999999957</v>
      </c>
      <c r="M205" s="37">
        <v>0.10125000000000003</v>
      </c>
      <c r="N205" s="37"/>
      <c r="O205" s="37">
        <f t="shared" si="4"/>
        <v>24.019999999999914</v>
      </c>
      <c r="P205" s="37">
        <v>0.10125000000000003</v>
      </c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</row>
    <row r="206" spans="1:29" ht="15.75" customHeight="1" x14ac:dyDescent="0.2">
      <c r="A206" s="37"/>
      <c r="B206" s="37"/>
      <c r="C206" s="37"/>
      <c r="D206" s="37"/>
      <c r="E206" s="37"/>
      <c r="F206" s="37"/>
      <c r="G206" s="37"/>
      <c r="H206" s="37"/>
      <c r="I206" s="37"/>
      <c r="J206" s="37"/>
      <c r="K206" s="37"/>
      <c r="L206" s="37">
        <v>12.019999999999957</v>
      </c>
      <c r="M206" s="37">
        <v>0.10250000000000006</v>
      </c>
      <c r="N206" s="37"/>
      <c r="O206" s="37">
        <f t="shared" si="4"/>
        <v>24.039999999999914</v>
      </c>
      <c r="P206" s="37">
        <v>0.10250000000000006</v>
      </c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</row>
    <row r="207" spans="1:29" ht="15.75" customHeight="1" x14ac:dyDescent="0.2">
      <c r="A207" s="37"/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7">
        <v>12.029999999999957</v>
      </c>
      <c r="M207" s="37">
        <v>0.10375000000000009</v>
      </c>
      <c r="N207" s="37"/>
      <c r="O207" s="37">
        <f t="shared" si="4"/>
        <v>24.059999999999913</v>
      </c>
      <c r="P207" s="37">
        <v>0.10375000000000009</v>
      </c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</row>
    <row r="208" spans="1:29" ht="15.75" customHeight="1" x14ac:dyDescent="0.2">
      <c r="A208" s="37"/>
      <c r="B208" s="37"/>
      <c r="C208" s="37"/>
      <c r="D208" s="37"/>
      <c r="E208" s="37"/>
      <c r="F208" s="37"/>
      <c r="G208" s="37"/>
      <c r="H208" s="37"/>
      <c r="I208" s="37"/>
      <c r="J208" s="37"/>
      <c r="K208" s="37"/>
      <c r="L208" s="37">
        <v>12.039999999999957</v>
      </c>
      <c r="M208" s="37">
        <v>0.10500000000000012</v>
      </c>
      <c r="N208" s="37"/>
      <c r="O208" s="37">
        <f t="shared" si="4"/>
        <v>24.079999999999913</v>
      </c>
      <c r="P208" s="37">
        <v>0.10500000000000012</v>
      </c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</row>
    <row r="209" spans="1:29" ht="15.75" customHeight="1" x14ac:dyDescent="0.2">
      <c r="A209" s="37"/>
      <c r="B209" s="37"/>
      <c r="C209" s="37"/>
      <c r="D209" s="37"/>
      <c r="E209" s="37"/>
      <c r="F209" s="37"/>
      <c r="G209" s="37"/>
      <c r="H209" s="37"/>
      <c r="I209" s="37"/>
      <c r="J209" s="37"/>
      <c r="K209" s="37"/>
      <c r="L209" s="37">
        <v>12.049999999999956</v>
      </c>
      <c r="M209" s="37">
        <v>0.10625000000000015</v>
      </c>
      <c r="N209" s="37"/>
      <c r="O209" s="37">
        <f t="shared" si="4"/>
        <v>24.099999999999913</v>
      </c>
      <c r="P209" s="37">
        <v>0.10625000000000015</v>
      </c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</row>
    <row r="210" spans="1:29" ht="15.75" customHeight="1" x14ac:dyDescent="0.2">
      <c r="A210" s="37"/>
      <c r="B210" s="37"/>
      <c r="C210" s="37"/>
      <c r="D210" s="37"/>
      <c r="E210" s="37"/>
      <c r="F210" s="37"/>
      <c r="G210" s="37"/>
      <c r="H210" s="37"/>
      <c r="I210" s="37"/>
      <c r="J210" s="37"/>
      <c r="K210" s="37"/>
      <c r="L210" s="37">
        <v>12.059999999999956</v>
      </c>
      <c r="M210" s="37">
        <v>0.10750000000000018</v>
      </c>
      <c r="N210" s="37"/>
      <c r="O210" s="37">
        <f t="shared" si="4"/>
        <v>24.119999999999912</v>
      </c>
      <c r="P210" s="37">
        <v>0.10750000000000018</v>
      </c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</row>
    <row r="211" spans="1:29" ht="15.75" customHeight="1" x14ac:dyDescent="0.2">
      <c r="A211" s="37"/>
      <c r="B211" s="37"/>
      <c r="C211" s="37"/>
      <c r="D211" s="37"/>
      <c r="E211" s="37"/>
      <c r="F211" s="37"/>
      <c r="G211" s="37"/>
      <c r="H211" s="37"/>
      <c r="I211" s="37"/>
      <c r="J211" s="37"/>
      <c r="K211" s="37"/>
      <c r="L211" s="37">
        <v>12.069999999999956</v>
      </c>
      <c r="M211" s="37">
        <v>0.10875000000000021</v>
      </c>
      <c r="N211" s="37"/>
      <c r="O211" s="37">
        <f t="shared" si="4"/>
        <v>24.139999999999912</v>
      </c>
      <c r="P211" s="37">
        <v>0.10875000000000021</v>
      </c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</row>
    <row r="212" spans="1:29" ht="15.75" customHeight="1" x14ac:dyDescent="0.2">
      <c r="A212" s="37"/>
      <c r="B212" s="37"/>
      <c r="C212" s="37"/>
      <c r="D212" s="37"/>
      <c r="E212" s="37"/>
      <c r="F212" s="37"/>
      <c r="G212" s="37"/>
      <c r="H212" s="37"/>
      <c r="I212" s="37"/>
      <c r="J212" s="37"/>
      <c r="K212" s="37"/>
      <c r="L212" s="37">
        <v>12.079999999999956</v>
      </c>
      <c r="M212" s="37">
        <v>0.11000000000000024</v>
      </c>
      <c r="N212" s="37"/>
      <c r="O212" s="37">
        <f t="shared" si="4"/>
        <v>24.159999999999911</v>
      </c>
      <c r="P212" s="37">
        <v>0.11000000000000024</v>
      </c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</row>
    <row r="213" spans="1:29" ht="15.75" customHeight="1" x14ac:dyDescent="0.2">
      <c r="A213" s="37"/>
      <c r="B213" s="37"/>
      <c r="C213" s="37"/>
      <c r="D213" s="37"/>
      <c r="E213" s="37"/>
      <c r="F213" s="37"/>
      <c r="G213" s="37"/>
      <c r="H213" s="37"/>
      <c r="I213" s="37"/>
      <c r="J213" s="37"/>
      <c r="K213" s="37"/>
      <c r="L213" s="37">
        <v>12.089999999999955</v>
      </c>
      <c r="M213" s="37">
        <v>0.11125000000000027</v>
      </c>
      <c r="N213" s="37"/>
      <c r="O213" s="37">
        <f t="shared" si="4"/>
        <v>24.179999999999911</v>
      </c>
      <c r="P213" s="37">
        <v>0.11125000000000027</v>
      </c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</row>
    <row r="214" spans="1:29" ht="15.75" customHeight="1" x14ac:dyDescent="0.2">
      <c r="A214" s="37"/>
      <c r="B214" s="37"/>
      <c r="C214" s="37"/>
      <c r="D214" s="37"/>
      <c r="E214" s="37"/>
      <c r="F214" s="37"/>
      <c r="G214" s="37"/>
      <c r="H214" s="37"/>
      <c r="I214" s="37"/>
      <c r="J214" s="37"/>
      <c r="K214" s="37"/>
      <c r="L214" s="37">
        <v>12.099999999999955</v>
      </c>
      <c r="M214" s="37">
        <v>0.11250000000000029</v>
      </c>
      <c r="N214" s="37"/>
      <c r="O214" s="37">
        <f t="shared" si="4"/>
        <v>24.19999999999991</v>
      </c>
      <c r="P214" s="37">
        <v>0.11250000000000029</v>
      </c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</row>
    <row r="215" spans="1:29" ht="15.75" customHeight="1" x14ac:dyDescent="0.2">
      <c r="A215" s="37"/>
      <c r="B215" s="37"/>
      <c r="C215" s="37"/>
      <c r="D215" s="37"/>
      <c r="E215" s="37"/>
      <c r="F215" s="37"/>
      <c r="G215" s="37"/>
      <c r="H215" s="37"/>
      <c r="I215" s="37"/>
      <c r="J215" s="37"/>
      <c r="K215" s="37"/>
      <c r="L215" s="37">
        <v>12.109999999999955</v>
      </c>
      <c r="M215" s="37">
        <v>0.11375000000000032</v>
      </c>
      <c r="N215" s="37"/>
      <c r="O215" s="37">
        <f t="shared" si="4"/>
        <v>24.21999999999991</v>
      </c>
      <c r="P215" s="37">
        <v>0.11375000000000032</v>
      </c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</row>
    <row r="216" spans="1:29" ht="15.75" customHeight="1" x14ac:dyDescent="0.2">
      <c r="A216" s="37"/>
      <c r="B216" s="37"/>
      <c r="C216" s="37"/>
      <c r="D216" s="37"/>
      <c r="E216" s="37"/>
      <c r="F216" s="37"/>
      <c r="G216" s="37"/>
      <c r="H216" s="37"/>
      <c r="I216" s="37"/>
      <c r="J216" s="37"/>
      <c r="K216" s="37"/>
      <c r="L216" s="37">
        <v>12.119999999999955</v>
      </c>
      <c r="M216" s="37">
        <v>0.11500000000000035</v>
      </c>
      <c r="N216" s="37"/>
      <c r="O216" s="37">
        <f t="shared" si="4"/>
        <v>24.23999999999991</v>
      </c>
      <c r="P216" s="37">
        <v>0.11500000000000035</v>
      </c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</row>
    <row r="217" spans="1:29" ht="15.75" customHeight="1" x14ac:dyDescent="0.2">
      <c r="A217" s="37"/>
      <c r="B217" s="37"/>
      <c r="C217" s="37"/>
      <c r="D217" s="37"/>
      <c r="E217" s="37"/>
      <c r="F217" s="37"/>
      <c r="G217" s="37"/>
      <c r="H217" s="37"/>
      <c r="I217" s="37"/>
      <c r="J217" s="37"/>
      <c r="K217" s="37"/>
      <c r="L217" s="37">
        <v>12.129999999999955</v>
      </c>
      <c r="M217" s="37">
        <v>0.11625000000000038</v>
      </c>
      <c r="N217" s="37"/>
      <c r="O217" s="37">
        <f t="shared" si="4"/>
        <v>24.259999999999909</v>
      </c>
      <c r="P217" s="37">
        <v>0.11625000000000038</v>
      </c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</row>
    <row r="218" spans="1:29" ht="15.75" customHeight="1" x14ac:dyDescent="0.2">
      <c r="A218" s="37"/>
      <c r="B218" s="37"/>
      <c r="C218" s="37"/>
      <c r="D218" s="37"/>
      <c r="E218" s="37"/>
      <c r="F218" s="37"/>
      <c r="G218" s="37"/>
      <c r="H218" s="37"/>
      <c r="I218" s="37"/>
      <c r="J218" s="37"/>
      <c r="K218" s="37"/>
      <c r="L218" s="37">
        <v>12.139999999999954</v>
      </c>
      <c r="M218" s="37">
        <v>0.11750000000000041</v>
      </c>
      <c r="N218" s="37"/>
      <c r="O218" s="37">
        <f t="shared" si="4"/>
        <v>24.279999999999909</v>
      </c>
      <c r="P218" s="37">
        <v>0.11750000000000041</v>
      </c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</row>
    <row r="219" spans="1:29" ht="15.75" customHeight="1" x14ac:dyDescent="0.2">
      <c r="A219" s="37"/>
      <c r="B219" s="37"/>
      <c r="C219" s="37"/>
      <c r="D219" s="37"/>
      <c r="E219" s="37"/>
      <c r="F219" s="37"/>
      <c r="G219" s="37"/>
      <c r="H219" s="37"/>
      <c r="I219" s="37"/>
      <c r="J219" s="37"/>
      <c r="K219" s="37"/>
      <c r="L219" s="37">
        <v>12.149999999999954</v>
      </c>
      <c r="M219" s="37">
        <v>0.11875000000000044</v>
      </c>
      <c r="N219" s="37"/>
      <c r="O219" s="37">
        <f t="shared" si="4"/>
        <v>24.299999999999908</v>
      </c>
      <c r="P219" s="37">
        <v>0.11875000000000044</v>
      </c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</row>
    <row r="220" spans="1:29" ht="15.75" customHeight="1" x14ac:dyDescent="0.2">
      <c r="A220" s="37"/>
      <c r="B220" s="37"/>
      <c r="C220" s="37"/>
      <c r="D220" s="37"/>
      <c r="E220" s="37"/>
      <c r="F220" s="37"/>
      <c r="G220" s="37"/>
      <c r="H220" s="37"/>
      <c r="I220" s="37"/>
      <c r="J220" s="37"/>
      <c r="K220" s="37"/>
      <c r="L220" s="37">
        <v>12.159999999999954</v>
      </c>
      <c r="M220" s="37">
        <v>0.12000000000000047</v>
      </c>
      <c r="N220" s="37"/>
      <c r="O220" s="37">
        <f t="shared" si="4"/>
        <v>24.319999999999908</v>
      </c>
      <c r="P220" s="37">
        <v>0.12000000000000047</v>
      </c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</row>
    <row r="221" spans="1:29" ht="15.75" customHeight="1" x14ac:dyDescent="0.2">
      <c r="A221" s="37"/>
      <c r="B221" s="37"/>
      <c r="C221" s="37"/>
      <c r="D221" s="37"/>
      <c r="E221" s="37"/>
      <c r="F221" s="37"/>
      <c r="G221" s="37"/>
      <c r="H221" s="37"/>
      <c r="I221" s="37"/>
      <c r="J221" s="37"/>
      <c r="K221" s="37"/>
      <c r="L221" s="37">
        <v>12.169999999999954</v>
      </c>
      <c r="M221" s="37">
        <v>0.1212500000000005</v>
      </c>
      <c r="N221" s="37"/>
      <c r="O221" s="37">
        <f t="shared" si="4"/>
        <v>24.339999999999907</v>
      </c>
      <c r="P221" s="37">
        <v>0.1212500000000005</v>
      </c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</row>
    <row r="222" spans="1:29" ht="15.75" customHeight="1" x14ac:dyDescent="0.2">
      <c r="A222" s="37"/>
      <c r="B222" s="37"/>
      <c r="C222" s="37"/>
      <c r="D222" s="37"/>
      <c r="E222" s="37"/>
      <c r="F222" s="37"/>
      <c r="G222" s="37"/>
      <c r="H222" s="37"/>
      <c r="I222" s="37"/>
      <c r="J222" s="37"/>
      <c r="K222" s="37"/>
      <c r="L222" s="37">
        <v>12.179999999999954</v>
      </c>
      <c r="M222" s="37">
        <v>0.12250000000000053</v>
      </c>
      <c r="N222" s="37"/>
      <c r="O222" s="37">
        <f t="shared" si="4"/>
        <v>24.359999999999907</v>
      </c>
      <c r="P222" s="37">
        <v>0.12250000000000053</v>
      </c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</row>
    <row r="223" spans="1:29" ht="15.75" customHeight="1" x14ac:dyDescent="0.2">
      <c r="A223" s="37"/>
      <c r="B223" s="37"/>
      <c r="C223" s="37"/>
      <c r="D223" s="37"/>
      <c r="E223" s="37"/>
      <c r="F223" s="37"/>
      <c r="G223" s="37"/>
      <c r="H223" s="37"/>
      <c r="I223" s="37"/>
      <c r="J223" s="37"/>
      <c r="K223" s="37"/>
      <c r="L223" s="37">
        <v>12.189999999999953</v>
      </c>
      <c r="M223" s="37">
        <v>0.12375000000000055</v>
      </c>
      <c r="N223" s="37"/>
      <c r="O223" s="37">
        <f t="shared" si="4"/>
        <v>24.379999999999907</v>
      </c>
      <c r="P223" s="37">
        <v>0.12375000000000055</v>
      </c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</row>
    <row r="224" spans="1:29" ht="15.75" customHeight="1" x14ac:dyDescent="0.2">
      <c r="A224" s="37"/>
      <c r="B224" s="37"/>
      <c r="C224" s="37"/>
      <c r="D224" s="37"/>
      <c r="E224" s="37"/>
      <c r="F224" s="37"/>
      <c r="G224" s="37"/>
      <c r="H224" s="37"/>
      <c r="I224" s="37"/>
      <c r="J224" s="37"/>
      <c r="K224" s="37"/>
      <c r="L224" s="37">
        <v>12.199999999999953</v>
      </c>
      <c r="M224" s="37">
        <v>0.12500000000000058</v>
      </c>
      <c r="N224" s="37"/>
      <c r="O224" s="37">
        <f t="shared" si="4"/>
        <v>24.399999999999906</v>
      </c>
      <c r="P224" s="37">
        <v>0.12500000000000058</v>
      </c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</row>
    <row r="225" spans="1:29" ht="15.75" customHeight="1" x14ac:dyDescent="0.2">
      <c r="A225" s="37"/>
      <c r="B225" s="37"/>
      <c r="C225" s="37"/>
      <c r="D225" s="37"/>
      <c r="E225" s="37"/>
      <c r="F225" s="37"/>
      <c r="G225" s="37"/>
      <c r="H225" s="37"/>
      <c r="I225" s="37"/>
      <c r="J225" s="37"/>
      <c r="K225" s="37"/>
      <c r="L225" s="37">
        <v>12.209999999999953</v>
      </c>
      <c r="M225" s="37">
        <v>0.12625000000000061</v>
      </c>
      <c r="N225" s="37"/>
      <c r="O225" s="37">
        <f t="shared" si="4"/>
        <v>24.419999999999906</v>
      </c>
      <c r="P225" s="37">
        <v>0.12625000000000061</v>
      </c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  <c r="AC225" s="37"/>
    </row>
    <row r="226" spans="1:29" ht="15.75" customHeight="1" x14ac:dyDescent="0.2">
      <c r="A226" s="37"/>
      <c r="B226" s="37"/>
      <c r="C226" s="37"/>
      <c r="D226" s="37"/>
      <c r="E226" s="37"/>
      <c r="F226" s="37"/>
      <c r="G226" s="37"/>
      <c r="H226" s="37"/>
      <c r="I226" s="37"/>
      <c r="J226" s="37"/>
      <c r="K226" s="37"/>
      <c r="L226" s="37">
        <v>12.219999999999953</v>
      </c>
      <c r="M226" s="37">
        <v>0.12750000000000064</v>
      </c>
      <c r="N226" s="37"/>
      <c r="O226" s="37">
        <f t="shared" si="4"/>
        <v>24.439999999999905</v>
      </c>
      <c r="P226" s="37">
        <v>0.12750000000000064</v>
      </c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</row>
    <row r="227" spans="1:29" ht="15.75" customHeight="1" x14ac:dyDescent="0.2">
      <c r="A227" s="37"/>
      <c r="B227" s="37"/>
      <c r="C227" s="37"/>
      <c r="D227" s="37"/>
      <c r="E227" s="37"/>
      <c r="F227" s="37"/>
      <c r="G227" s="37"/>
      <c r="H227" s="37"/>
      <c r="I227" s="37"/>
      <c r="J227" s="37"/>
      <c r="K227" s="37"/>
      <c r="L227" s="37">
        <v>12.229999999999952</v>
      </c>
      <c r="M227" s="37">
        <v>0.12875000000000067</v>
      </c>
      <c r="N227" s="37"/>
      <c r="O227" s="37">
        <f t="shared" si="4"/>
        <v>24.459999999999905</v>
      </c>
      <c r="P227" s="37">
        <v>0.12875000000000067</v>
      </c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  <c r="AC227" s="37"/>
    </row>
    <row r="228" spans="1:29" ht="15.75" customHeight="1" x14ac:dyDescent="0.2">
      <c r="A228" s="37"/>
      <c r="B228" s="37"/>
      <c r="C228" s="37"/>
      <c r="D228" s="37"/>
      <c r="E228" s="37"/>
      <c r="F228" s="37"/>
      <c r="G228" s="37"/>
      <c r="H228" s="37"/>
      <c r="I228" s="37"/>
      <c r="J228" s="37"/>
      <c r="K228" s="37"/>
      <c r="L228" s="37">
        <v>12.239999999999952</v>
      </c>
      <c r="M228" s="37">
        <v>0.1300000000000007</v>
      </c>
      <c r="N228" s="37"/>
      <c r="O228" s="37">
        <f t="shared" si="4"/>
        <v>24.479999999999905</v>
      </c>
      <c r="P228" s="37">
        <v>0.1300000000000007</v>
      </c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</row>
    <row r="229" spans="1:29" ht="15.75" customHeight="1" x14ac:dyDescent="0.2">
      <c r="A229" s="37"/>
      <c r="B229" s="37"/>
      <c r="C229" s="37"/>
      <c r="D229" s="37"/>
      <c r="E229" s="37"/>
      <c r="F229" s="37"/>
      <c r="G229" s="37"/>
      <c r="H229" s="37"/>
      <c r="I229" s="37"/>
      <c r="J229" s="37"/>
      <c r="K229" s="37"/>
      <c r="L229" s="37">
        <v>12.249999999999952</v>
      </c>
      <c r="M229" s="37">
        <v>0.13125000000000073</v>
      </c>
      <c r="N229" s="37"/>
      <c r="O229" s="37">
        <f t="shared" si="4"/>
        <v>24.499999999999904</v>
      </c>
      <c r="P229" s="37">
        <v>0.13125000000000073</v>
      </c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  <c r="AC229" s="37"/>
    </row>
    <row r="230" spans="1:29" ht="15.75" customHeight="1" x14ac:dyDescent="0.2">
      <c r="A230" s="37"/>
      <c r="B230" s="37"/>
      <c r="C230" s="37"/>
      <c r="D230" s="37"/>
      <c r="E230" s="37"/>
      <c r="F230" s="37"/>
      <c r="G230" s="37"/>
      <c r="H230" s="37"/>
      <c r="I230" s="37"/>
      <c r="J230" s="37"/>
      <c r="K230" s="37"/>
      <c r="L230" s="37">
        <v>12.259999999999952</v>
      </c>
      <c r="M230" s="37">
        <v>0.13250000000000076</v>
      </c>
      <c r="N230" s="37"/>
      <c r="O230" s="37">
        <f t="shared" si="4"/>
        <v>24.519999999999904</v>
      </c>
      <c r="P230" s="37">
        <v>0.13250000000000076</v>
      </c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</row>
    <row r="231" spans="1:29" ht="15.75" customHeight="1" x14ac:dyDescent="0.2">
      <c r="A231" s="37"/>
      <c r="B231" s="37"/>
      <c r="C231" s="37"/>
      <c r="D231" s="37"/>
      <c r="E231" s="37"/>
      <c r="F231" s="37"/>
      <c r="G231" s="37"/>
      <c r="H231" s="37"/>
      <c r="I231" s="37"/>
      <c r="J231" s="37"/>
      <c r="K231" s="37"/>
      <c r="L231" s="37">
        <v>12.269999999999952</v>
      </c>
      <c r="M231" s="37">
        <v>0.13375000000000078</v>
      </c>
      <c r="N231" s="37"/>
      <c r="O231" s="37">
        <f t="shared" si="4"/>
        <v>24.539999999999903</v>
      </c>
      <c r="P231" s="37">
        <v>0.13375000000000078</v>
      </c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</row>
    <row r="232" spans="1:29" ht="15.75" customHeight="1" x14ac:dyDescent="0.2">
      <c r="A232" s="37"/>
      <c r="B232" s="37"/>
      <c r="C232" s="37"/>
      <c r="D232" s="37"/>
      <c r="E232" s="37"/>
      <c r="F232" s="37"/>
      <c r="G232" s="37"/>
      <c r="H232" s="37"/>
      <c r="I232" s="37"/>
      <c r="J232" s="37"/>
      <c r="K232" s="37"/>
      <c r="L232" s="37">
        <v>12.279999999999951</v>
      </c>
      <c r="M232" s="37">
        <v>0.13500000000000081</v>
      </c>
      <c r="N232" s="37"/>
      <c r="O232" s="37">
        <f t="shared" si="4"/>
        <v>24.559999999999903</v>
      </c>
      <c r="P232" s="37">
        <v>0.13500000000000081</v>
      </c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</row>
    <row r="233" spans="1:29" ht="15.75" customHeight="1" x14ac:dyDescent="0.2">
      <c r="A233" s="37"/>
      <c r="B233" s="37"/>
      <c r="C233" s="37"/>
      <c r="D233" s="37"/>
      <c r="E233" s="37"/>
      <c r="F233" s="37"/>
      <c r="G233" s="37"/>
      <c r="H233" s="37"/>
      <c r="I233" s="37"/>
      <c r="J233" s="37"/>
      <c r="K233" s="37"/>
      <c r="L233" s="37">
        <v>12.289999999999951</v>
      </c>
      <c r="M233" s="37">
        <v>0.13625000000000084</v>
      </c>
      <c r="N233" s="37"/>
      <c r="O233" s="37">
        <f t="shared" si="4"/>
        <v>24.579999999999902</v>
      </c>
      <c r="P233" s="37">
        <v>0.13625000000000084</v>
      </c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</row>
    <row r="234" spans="1:29" ht="15.75" customHeight="1" x14ac:dyDescent="0.2">
      <c r="A234" s="37"/>
      <c r="B234" s="37"/>
      <c r="C234" s="37"/>
      <c r="D234" s="37"/>
      <c r="E234" s="37"/>
      <c r="F234" s="37"/>
      <c r="G234" s="37"/>
      <c r="H234" s="37"/>
      <c r="I234" s="37"/>
      <c r="J234" s="37"/>
      <c r="K234" s="37"/>
      <c r="L234" s="37">
        <v>12.299999999999951</v>
      </c>
      <c r="M234" s="37">
        <v>0.13750000000000087</v>
      </c>
      <c r="N234" s="37"/>
      <c r="O234" s="37">
        <f t="shared" si="4"/>
        <v>24.599999999999902</v>
      </c>
      <c r="P234" s="37">
        <v>0.13750000000000087</v>
      </c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</row>
    <row r="235" spans="1:29" ht="15.75" customHeight="1" x14ac:dyDescent="0.2">
      <c r="A235" s="37"/>
      <c r="B235" s="37"/>
      <c r="C235" s="37"/>
      <c r="D235" s="37"/>
      <c r="E235" s="37"/>
      <c r="F235" s="37"/>
      <c r="G235" s="37"/>
      <c r="H235" s="37"/>
      <c r="I235" s="37"/>
      <c r="J235" s="37"/>
      <c r="K235" s="37"/>
      <c r="L235" s="37">
        <v>12.309999999999951</v>
      </c>
      <c r="M235" s="37">
        <v>0.1387500000000009</v>
      </c>
      <c r="N235" s="37"/>
      <c r="O235" s="37">
        <f t="shared" si="4"/>
        <v>24.619999999999902</v>
      </c>
      <c r="P235" s="37">
        <v>0.1387500000000009</v>
      </c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</row>
    <row r="236" spans="1:29" ht="15.75" customHeight="1" x14ac:dyDescent="0.2">
      <c r="A236" s="37"/>
      <c r="B236" s="37"/>
      <c r="C236" s="37"/>
      <c r="D236" s="37"/>
      <c r="E236" s="37"/>
      <c r="F236" s="37"/>
      <c r="G236" s="37"/>
      <c r="H236" s="37"/>
      <c r="I236" s="37"/>
      <c r="J236" s="37"/>
      <c r="K236" s="37"/>
      <c r="L236" s="37">
        <v>12.319999999999951</v>
      </c>
      <c r="M236" s="37">
        <v>0.14000000000000093</v>
      </c>
      <c r="N236" s="37"/>
      <c r="O236" s="37">
        <f t="shared" si="4"/>
        <v>24.639999999999901</v>
      </c>
      <c r="P236" s="37">
        <v>0.14000000000000093</v>
      </c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</row>
    <row r="237" spans="1:29" ht="15.75" customHeight="1" x14ac:dyDescent="0.2">
      <c r="A237" s="37"/>
      <c r="B237" s="37"/>
      <c r="C237" s="37"/>
      <c r="D237" s="37"/>
      <c r="E237" s="37"/>
      <c r="F237" s="37"/>
      <c r="G237" s="37"/>
      <c r="H237" s="37"/>
      <c r="I237" s="37"/>
      <c r="J237" s="37"/>
      <c r="K237" s="37"/>
      <c r="L237" s="37">
        <v>12.32999999999995</v>
      </c>
      <c r="M237" s="37">
        <v>0.14125000000000096</v>
      </c>
      <c r="N237" s="37"/>
      <c r="O237" s="37">
        <f t="shared" si="4"/>
        <v>24.659999999999901</v>
      </c>
      <c r="P237" s="37">
        <v>0.14125000000000096</v>
      </c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</row>
    <row r="238" spans="1:29" ht="15.75" customHeight="1" x14ac:dyDescent="0.2">
      <c r="A238" s="37"/>
      <c r="B238" s="37"/>
      <c r="C238" s="37"/>
      <c r="D238" s="37"/>
      <c r="E238" s="37"/>
      <c r="F238" s="37"/>
      <c r="G238" s="37"/>
      <c r="H238" s="37"/>
      <c r="I238" s="37"/>
      <c r="J238" s="37"/>
      <c r="K238" s="37"/>
      <c r="L238" s="37">
        <v>12.33999999999995</v>
      </c>
      <c r="M238" s="37">
        <v>0.14250000000000099</v>
      </c>
      <c r="N238" s="37"/>
      <c r="O238" s="37">
        <f t="shared" si="4"/>
        <v>24.6799999999999</v>
      </c>
      <c r="P238" s="37">
        <v>0.14250000000000099</v>
      </c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</row>
    <row r="239" spans="1:29" ht="15.75" customHeight="1" x14ac:dyDescent="0.2">
      <c r="A239" s="37"/>
      <c r="B239" s="37"/>
      <c r="C239" s="37"/>
      <c r="D239" s="37"/>
      <c r="E239" s="37"/>
      <c r="F239" s="37"/>
      <c r="G239" s="37"/>
      <c r="H239" s="37"/>
      <c r="I239" s="37"/>
      <c r="J239" s="37"/>
      <c r="K239" s="37"/>
      <c r="L239" s="37">
        <v>12.34999999999995</v>
      </c>
      <c r="M239" s="37">
        <v>0.14375000000000102</v>
      </c>
      <c r="N239" s="37"/>
      <c r="O239" s="37">
        <f t="shared" si="4"/>
        <v>24.6999999999999</v>
      </c>
      <c r="P239" s="37">
        <v>0.14375000000000102</v>
      </c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</row>
    <row r="240" spans="1:29" ht="15.75" customHeight="1" x14ac:dyDescent="0.2">
      <c r="A240" s="37"/>
      <c r="B240" s="37"/>
      <c r="C240" s="37"/>
      <c r="D240" s="37"/>
      <c r="E240" s="37"/>
      <c r="F240" s="37"/>
      <c r="G240" s="37"/>
      <c r="H240" s="37"/>
      <c r="I240" s="37"/>
      <c r="J240" s="37"/>
      <c r="K240" s="37"/>
      <c r="L240" s="37">
        <v>12.35999999999995</v>
      </c>
      <c r="M240" s="37">
        <v>0.14500000000000104</v>
      </c>
      <c r="N240" s="37"/>
      <c r="O240" s="37">
        <f t="shared" si="4"/>
        <v>24.719999999999899</v>
      </c>
      <c r="P240" s="37">
        <v>0.14500000000000104</v>
      </c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</row>
    <row r="241" spans="1:29" ht="15.75" customHeight="1" x14ac:dyDescent="0.2">
      <c r="A241" s="37"/>
      <c r="B241" s="37"/>
      <c r="C241" s="37"/>
      <c r="D241" s="37"/>
      <c r="E241" s="37"/>
      <c r="F241" s="37"/>
      <c r="G241" s="37"/>
      <c r="H241" s="37"/>
      <c r="I241" s="37"/>
      <c r="J241" s="37"/>
      <c r="K241" s="37"/>
      <c r="L241" s="37">
        <v>12.369999999999949</v>
      </c>
      <c r="M241" s="37">
        <v>0.14625000000000107</v>
      </c>
      <c r="N241" s="37"/>
      <c r="O241" s="37">
        <f t="shared" si="4"/>
        <v>24.739999999999899</v>
      </c>
      <c r="P241" s="37">
        <v>0.14625000000000107</v>
      </c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</row>
    <row r="242" spans="1:29" ht="15.75" customHeight="1" x14ac:dyDescent="0.2">
      <c r="A242" s="37"/>
      <c r="B242" s="37"/>
      <c r="C242" s="37"/>
      <c r="D242" s="37"/>
      <c r="E242" s="37"/>
      <c r="F242" s="37"/>
      <c r="G242" s="37"/>
      <c r="H242" s="37"/>
      <c r="I242" s="37"/>
      <c r="J242" s="37"/>
      <c r="K242" s="37"/>
      <c r="L242" s="37">
        <v>12.379999999999949</v>
      </c>
      <c r="M242" s="37">
        <v>0.1475000000000011</v>
      </c>
      <c r="N242" s="37"/>
      <c r="O242" s="37">
        <f t="shared" si="4"/>
        <v>24.759999999999899</v>
      </c>
      <c r="P242" s="37">
        <v>0.1475000000000011</v>
      </c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</row>
    <row r="243" spans="1:29" ht="15.75" customHeight="1" x14ac:dyDescent="0.2">
      <c r="A243" s="37"/>
      <c r="B243" s="37"/>
      <c r="C243" s="37"/>
      <c r="D243" s="37"/>
      <c r="E243" s="37"/>
      <c r="F243" s="37"/>
      <c r="G243" s="37"/>
      <c r="H243" s="37"/>
      <c r="I243" s="37"/>
      <c r="J243" s="37"/>
      <c r="K243" s="37"/>
      <c r="L243" s="37">
        <v>12.389999999999949</v>
      </c>
      <c r="M243" s="37">
        <v>0.14875000000000113</v>
      </c>
      <c r="N243" s="37"/>
      <c r="O243" s="37">
        <f t="shared" si="4"/>
        <v>24.779999999999898</v>
      </c>
      <c r="P243" s="37">
        <v>0.14875000000000113</v>
      </c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</row>
    <row r="244" spans="1:29" ht="15.75" customHeight="1" x14ac:dyDescent="0.2">
      <c r="A244" s="37"/>
      <c r="B244" s="37"/>
      <c r="C244" s="37"/>
      <c r="D244" s="37"/>
      <c r="E244" s="37"/>
      <c r="F244" s="37"/>
      <c r="G244" s="37"/>
      <c r="H244" s="37"/>
      <c r="I244" s="37"/>
      <c r="J244" s="37"/>
      <c r="K244" s="37"/>
      <c r="L244" s="37">
        <v>12.399999999999949</v>
      </c>
      <c r="M244" s="37">
        <v>0.15000000000000116</v>
      </c>
      <c r="N244" s="37"/>
      <c r="O244" s="37">
        <f t="shared" si="4"/>
        <v>24.799999999999898</v>
      </c>
      <c r="P244" s="37">
        <v>0.15000000000000116</v>
      </c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</row>
    <row r="245" spans="1:29" ht="15.75" customHeight="1" x14ac:dyDescent="0.2">
      <c r="A245" s="37"/>
      <c r="B245" s="37"/>
      <c r="C245" s="37"/>
      <c r="D245" s="37"/>
      <c r="E245" s="37"/>
      <c r="F245" s="37"/>
      <c r="G245" s="37"/>
      <c r="H245" s="37"/>
      <c r="I245" s="37"/>
      <c r="J245" s="37"/>
      <c r="K245" s="37"/>
      <c r="L245" s="37">
        <v>12.409999999999949</v>
      </c>
      <c r="M245" s="37">
        <v>0.15125000000000119</v>
      </c>
      <c r="N245" s="37"/>
      <c r="O245" s="37">
        <f t="shared" si="4"/>
        <v>24.819999999999897</v>
      </c>
      <c r="P245" s="37">
        <v>0.15125000000000119</v>
      </c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</row>
    <row r="246" spans="1:29" ht="15.75" customHeight="1" x14ac:dyDescent="0.2">
      <c r="A246" s="37"/>
      <c r="B246" s="37"/>
      <c r="C246" s="37"/>
      <c r="D246" s="37"/>
      <c r="E246" s="37"/>
      <c r="F246" s="37"/>
      <c r="G246" s="37"/>
      <c r="H246" s="37"/>
      <c r="I246" s="37"/>
      <c r="J246" s="37"/>
      <c r="K246" s="37"/>
      <c r="L246" s="37">
        <v>12.419999999999948</v>
      </c>
      <c r="M246" s="37">
        <v>0.15250000000000122</v>
      </c>
      <c r="N246" s="37"/>
      <c r="O246" s="37">
        <f t="shared" si="4"/>
        <v>24.839999999999897</v>
      </c>
      <c r="P246" s="37">
        <v>0.15250000000000122</v>
      </c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</row>
    <row r="247" spans="1:29" ht="15.75" customHeight="1" x14ac:dyDescent="0.2">
      <c r="A247" s="37"/>
      <c r="B247" s="37"/>
      <c r="C247" s="37"/>
      <c r="D247" s="37"/>
      <c r="E247" s="37"/>
      <c r="F247" s="37"/>
      <c r="G247" s="37"/>
      <c r="H247" s="37"/>
      <c r="I247" s="37"/>
      <c r="J247" s="37"/>
      <c r="K247" s="37"/>
      <c r="L247" s="37">
        <v>12.429999999999948</v>
      </c>
      <c r="M247" s="37">
        <v>0.15375000000000125</v>
      </c>
      <c r="N247" s="37"/>
      <c r="O247" s="37">
        <f t="shared" si="4"/>
        <v>24.859999999999896</v>
      </c>
      <c r="P247" s="37">
        <v>0.15375000000000125</v>
      </c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</row>
    <row r="248" spans="1:29" ht="15.75" customHeight="1" x14ac:dyDescent="0.2">
      <c r="A248" s="37"/>
      <c r="B248" s="37"/>
      <c r="C248" s="37"/>
      <c r="D248" s="37"/>
      <c r="E248" s="37"/>
      <c r="F248" s="37"/>
      <c r="G248" s="37"/>
      <c r="H248" s="37"/>
      <c r="I248" s="37"/>
      <c r="J248" s="37"/>
      <c r="K248" s="37"/>
      <c r="L248" s="37">
        <v>12.439999999999948</v>
      </c>
      <c r="M248" s="37">
        <v>0.15500000000000128</v>
      </c>
      <c r="N248" s="37"/>
      <c r="O248" s="37">
        <f t="shared" si="4"/>
        <v>24.879999999999896</v>
      </c>
      <c r="P248" s="37">
        <v>0.15500000000000128</v>
      </c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</row>
    <row r="249" spans="1:29" ht="15.75" customHeight="1" x14ac:dyDescent="0.2">
      <c r="A249" s="37"/>
      <c r="B249" s="37"/>
      <c r="C249" s="37"/>
      <c r="D249" s="37"/>
      <c r="E249" s="37"/>
      <c r="F249" s="37"/>
      <c r="G249" s="37"/>
      <c r="H249" s="37"/>
      <c r="I249" s="37"/>
      <c r="J249" s="37"/>
      <c r="K249" s="37"/>
      <c r="L249" s="37">
        <v>12.449999999999948</v>
      </c>
      <c r="M249" s="37">
        <v>0.1562500000000013</v>
      </c>
      <c r="N249" s="37"/>
      <c r="O249" s="37">
        <f t="shared" si="4"/>
        <v>24.899999999999896</v>
      </c>
      <c r="P249" s="37">
        <v>0.1562500000000013</v>
      </c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</row>
    <row r="250" spans="1:29" ht="15.75" customHeight="1" x14ac:dyDescent="0.2">
      <c r="A250" s="37"/>
      <c r="B250" s="37"/>
      <c r="C250" s="37"/>
      <c r="D250" s="37"/>
      <c r="E250" s="37"/>
      <c r="F250" s="37"/>
      <c r="G250" s="37"/>
      <c r="H250" s="37"/>
      <c r="I250" s="37"/>
      <c r="J250" s="37"/>
      <c r="K250" s="37"/>
      <c r="L250" s="37">
        <v>12.459999999999948</v>
      </c>
      <c r="M250" s="37">
        <v>0.15750000000000133</v>
      </c>
      <c r="N250" s="37"/>
      <c r="O250" s="37">
        <f t="shared" si="4"/>
        <v>24.919999999999895</v>
      </c>
      <c r="P250" s="37">
        <v>0.15750000000000133</v>
      </c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</row>
    <row r="251" spans="1:29" ht="15.75" customHeight="1" x14ac:dyDescent="0.2">
      <c r="A251" s="37"/>
      <c r="B251" s="37"/>
      <c r="C251" s="37"/>
      <c r="D251" s="37"/>
      <c r="E251" s="37"/>
      <c r="F251" s="37"/>
      <c r="G251" s="37"/>
      <c r="H251" s="37"/>
      <c r="I251" s="37"/>
      <c r="J251" s="37"/>
      <c r="K251" s="37"/>
      <c r="L251" s="37">
        <v>12.469999999999947</v>
      </c>
      <c r="M251" s="37">
        <v>0.15875000000000136</v>
      </c>
      <c r="N251" s="37"/>
      <c r="O251" s="37">
        <f t="shared" si="4"/>
        <v>24.939999999999895</v>
      </c>
      <c r="P251" s="37">
        <v>0.15875000000000136</v>
      </c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</row>
    <row r="252" spans="1:29" ht="15.75" customHeight="1" x14ac:dyDescent="0.2">
      <c r="A252" s="37"/>
      <c r="B252" s="37"/>
      <c r="C252" s="37"/>
      <c r="D252" s="37"/>
      <c r="E252" s="37"/>
      <c r="F252" s="37"/>
      <c r="G252" s="37"/>
      <c r="H252" s="37"/>
      <c r="I252" s="37"/>
      <c r="J252" s="37"/>
      <c r="K252" s="37"/>
      <c r="L252" s="37">
        <v>12.479999999999947</v>
      </c>
      <c r="M252" s="37">
        <v>0.16000000000000139</v>
      </c>
      <c r="N252" s="37"/>
      <c r="O252" s="37">
        <f t="shared" si="4"/>
        <v>24.959999999999894</v>
      </c>
      <c r="P252" s="37">
        <v>0.16000000000000139</v>
      </c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</row>
    <row r="253" spans="1:29" ht="15.75" customHeight="1" x14ac:dyDescent="0.2">
      <c r="A253" s="37"/>
      <c r="B253" s="37"/>
      <c r="C253" s="37"/>
      <c r="D253" s="37"/>
      <c r="E253" s="37"/>
      <c r="F253" s="37"/>
      <c r="G253" s="37"/>
      <c r="H253" s="37"/>
      <c r="I253" s="37"/>
      <c r="J253" s="37"/>
      <c r="K253" s="37"/>
      <c r="L253" s="37">
        <v>12.489999999999947</v>
      </c>
      <c r="M253" s="37">
        <v>0.16125000000000142</v>
      </c>
      <c r="N253" s="37"/>
      <c r="O253" s="37">
        <f t="shared" si="4"/>
        <v>24.979999999999894</v>
      </c>
      <c r="P253" s="37">
        <v>0.16125000000000142</v>
      </c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</row>
    <row r="254" spans="1:29" ht="15.75" customHeight="1" x14ac:dyDescent="0.2">
      <c r="A254" s="37"/>
      <c r="B254" s="37"/>
      <c r="C254" s="37"/>
      <c r="D254" s="37"/>
      <c r="E254" s="37"/>
      <c r="F254" s="37"/>
      <c r="G254" s="37"/>
      <c r="H254" s="37"/>
      <c r="I254" s="37"/>
      <c r="J254" s="37"/>
      <c r="K254" s="37"/>
      <c r="L254" s="37">
        <v>12.499999999999947</v>
      </c>
      <c r="M254" s="37">
        <v>0.16250000000000145</v>
      </c>
      <c r="N254" s="37"/>
      <c r="O254" s="37">
        <f t="shared" si="4"/>
        <v>24.999999999999893</v>
      </c>
      <c r="P254" s="37">
        <v>0.16250000000000145</v>
      </c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</row>
    <row r="255" spans="1:29" ht="15.75" customHeight="1" x14ac:dyDescent="0.2">
      <c r="A255" s="37"/>
      <c r="B255" s="37"/>
      <c r="C255" s="37"/>
      <c r="D255" s="37"/>
      <c r="E255" s="37"/>
      <c r="F255" s="37"/>
      <c r="G255" s="37"/>
      <c r="H255" s="37"/>
      <c r="I255" s="37"/>
      <c r="J255" s="37"/>
      <c r="K255" s="37"/>
      <c r="L255" s="37">
        <v>12.509999999999946</v>
      </c>
      <c r="M255" s="37">
        <v>0.16375000000000148</v>
      </c>
      <c r="N255" s="37"/>
      <c r="O255" s="37">
        <f t="shared" si="4"/>
        <v>25.019999999999893</v>
      </c>
      <c r="P255" s="37">
        <v>0.16375000000000148</v>
      </c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</row>
    <row r="256" spans="1:29" ht="15.75" customHeight="1" x14ac:dyDescent="0.2">
      <c r="A256" s="37"/>
      <c r="B256" s="37"/>
      <c r="C256" s="37"/>
      <c r="D256" s="37"/>
      <c r="E256" s="37"/>
      <c r="F256" s="37"/>
      <c r="G256" s="37"/>
      <c r="H256" s="37"/>
      <c r="I256" s="37"/>
      <c r="J256" s="37"/>
      <c r="K256" s="37"/>
      <c r="L256" s="37">
        <v>12.519999999999946</v>
      </c>
      <c r="M256" s="37">
        <v>0.16500000000000151</v>
      </c>
      <c r="N256" s="37"/>
      <c r="O256" s="37">
        <f t="shared" si="4"/>
        <v>25.039999999999893</v>
      </c>
      <c r="P256" s="37">
        <v>0.16500000000000151</v>
      </c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</row>
    <row r="257" spans="1:29" ht="15.75" customHeight="1" x14ac:dyDescent="0.2">
      <c r="A257" s="37"/>
      <c r="B257" s="37"/>
      <c r="C257" s="37"/>
      <c r="D257" s="37"/>
      <c r="E257" s="37"/>
      <c r="F257" s="37"/>
      <c r="G257" s="37"/>
      <c r="H257" s="37"/>
      <c r="I257" s="37"/>
      <c r="J257" s="37"/>
      <c r="K257" s="37"/>
      <c r="L257" s="37">
        <v>12.529999999999946</v>
      </c>
      <c r="M257" s="37">
        <v>0.16625000000000154</v>
      </c>
      <c r="N257" s="37"/>
      <c r="O257" s="37">
        <f t="shared" si="4"/>
        <v>25.059999999999892</v>
      </c>
      <c r="P257" s="37">
        <v>0.16625000000000154</v>
      </c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</row>
    <row r="258" spans="1:29" ht="15.75" customHeight="1" x14ac:dyDescent="0.2">
      <c r="A258" s="37"/>
      <c r="B258" s="37"/>
      <c r="C258" s="37"/>
      <c r="D258" s="37"/>
      <c r="E258" s="37"/>
      <c r="F258" s="37"/>
      <c r="G258" s="37"/>
      <c r="H258" s="37"/>
      <c r="I258" s="37"/>
      <c r="J258" s="37"/>
      <c r="K258" s="37"/>
      <c r="L258" s="37">
        <v>12.539999999999946</v>
      </c>
      <c r="M258" s="37">
        <v>0.16750000000000156</v>
      </c>
      <c r="N258" s="37"/>
      <c r="O258" s="37">
        <f t="shared" si="4"/>
        <v>25.079999999999892</v>
      </c>
      <c r="P258" s="37">
        <v>0.16750000000000156</v>
      </c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</row>
    <row r="259" spans="1:29" ht="15.75" customHeight="1" x14ac:dyDescent="0.2">
      <c r="A259" s="37"/>
      <c r="B259" s="37"/>
      <c r="C259" s="37"/>
      <c r="D259" s="37"/>
      <c r="E259" s="37"/>
      <c r="F259" s="37"/>
      <c r="G259" s="37"/>
      <c r="H259" s="37"/>
      <c r="I259" s="37"/>
      <c r="J259" s="37"/>
      <c r="K259" s="37"/>
      <c r="L259" s="37">
        <v>12.549999999999946</v>
      </c>
      <c r="M259" s="37">
        <v>0.16875000000000159</v>
      </c>
      <c r="N259" s="37"/>
      <c r="O259" s="37">
        <f t="shared" si="4"/>
        <v>25.099999999999891</v>
      </c>
      <c r="P259" s="37">
        <v>0.16875000000000159</v>
      </c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</row>
    <row r="260" spans="1:29" ht="15.75" customHeight="1" x14ac:dyDescent="0.2">
      <c r="A260" s="37"/>
      <c r="B260" s="37"/>
      <c r="C260" s="37"/>
      <c r="D260" s="37"/>
      <c r="E260" s="37"/>
      <c r="F260" s="37"/>
      <c r="G260" s="37"/>
      <c r="H260" s="37"/>
      <c r="I260" s="37"/>
      <c r="J260" s="37"/>
      <c r="K260" s="37"/>
      <c r="L260" s="37">
        <v>12.559999999999945</v>
      </c>
      <c r="M260" s="37">
        <v>0.17000000000000162</v>
      </c>
      <c r="N260" s="37"/>
      <c r="O260" s="37">
        <f t="shared" si="4"/>
        <v>25.119999999999891</v>
      </c>
      <c r="P260" s="37">
        <v>0.17000000000000162</v>
      </c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</row>
    <row r="261" spans="1:29" ht="15.75" customHeight="1" x14ac:dyDescent="0.2">
      <c r="A261" s="37"/>
      <c r="B261" s="37"/>
      <c r="C261" s="37"/>
      <c r="D261" s="37"/>
      <c r="E261" s="37"/>
      <c r="F261" s="37"/>
      <c r="G261" s="37"/>
      <c r="H261" s="37"/>
      <c r="I261" s="37"/>
      <c r="J261" s="37"/>
      <c r="K261" s="37"/>
      <c r="L261" s="37">
        <v>12.569999999999945</v>
      </c>
      <c r="M261" s="37">
        <v>0.17125000000000165</v>
      </c>
      <c r="N261" s="37"/>
      <c r="O261" s="37">
        <f t="shared" ref="O261:O324" si="5">L261*2</f>
        <v>25.13999999999989</v>
      </c>
      <c r="P261" s="37">
        <v>0.17125000000000165</v>
      </c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</row>
    <row r="262" spans="1:29" ht="15.75" customHeight="1" x14ac:dyDescent="0.2">
      <c r="A262" s="37"/>
      <c r="B262" s="37"/>
      <c r="C262" s="37"/>
      <c r="D262" s="37"/>
      <c r="E262" s="37"/>
      <c r="F262" s="37"/>
      <c r="G262" s="37"/>
      <c r="H262" s="37"/>
      <c r="I262" s="37"/>
      <c r="J262" s="37"/>
      <c r="K262" s="37"/>
      <c r="L262" s="37">
        <v>12.579999999999945</v>
      </c>
      <c r="M262" s="37">
        <v>0.17250000000000168</v>
      </c>
      <c r="N262" s="37"/>
      <c r="O262" s="37">
        <f t="shared" si="5"/>
        <v>25.15999999999989</v>
      </c>
      <c r="P262" s="37">
        <v>0.17250000000000168</v>
      </c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</row>
    <row r="263" spans="1:29" ht="15.75" customHeight="1" x14ac:dyDescent="0.2">
      <c r="A263" s="37"/>
      <c r="B263" s="37"/>
      <c r="C263" s="37"/>
      <c r="D263" s="37"/>
      <c r="E263" s="37"/>
      <c r="F263" s="37"/>
      <c r="G263" s="37"/>
      <c r="H263" s="37"/>
      <c r="I263" s="37"/>
      <c r="J263" s="37"/>
      <c r="K263" s="37"/>
      <c r="L263" s="37">
        <v>12.589999999999945</v>
      </c>
      <c r="M263" s="37">
        <v>0.17375000000000171</v>
      </c>
      <c r="N263" s="37"/>
      <c r="O263" s="37">
        <f t="shared" si="5"/>
        <v>25.17999999999989</v>
      </c>
      <c r="P263" s="37">
        <v>0.17375000000000171</v>
      </c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</row>
    <row r="264" spans="1:29" ht="15.75" customHeight="1" x14ac:dyDescent="0.2">
      <c r="A264" s="37"/>
      <c r="B264" s="37"/>
      <c r="C264" s="37"/>
      <c r="D264" s="37"/>
      <c r="E264" s="37"/>
      <c r="F264" s="37"/>
      <c r="G264" s="37"/>
      <c r="H264" s="37"/>
      <c r="I264" s="37"/>
      <c r="J264" s="37"/>
      <c r="K264" s="37"/>
      <c r="L264" s="37">
        <v>12.599999999999945</v>
      </c>
      <c r="M264" s="37">
        <v>0.17500000000000174</v>
      </c>
      <c r="N264" s="37"/>
      <c r="O264" s="37">
        <f t="shared" si="5"/>
        <v>25.199999999999889</v>
      </c>
      <c r="P264" s="37">
        <v>0.17500000000000174</v>
      </c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</row>
    <row r="265" spans="1:29" ht="15.75" customHeight="1" x14ac:dyDescent="0.2">
      <c r="A265" s="37"/>
      <c r="B265" s="37"/>
      <c r="C265" s="37"/>
      <c r="D265" s="37"/>
      <c r="E265" s="37"/>
      <c r="F265" s="37"/>
      <c r="G265" s="37"/>
      <c r="H265" s="37"/>
      <c r="I265" s="37"/>
      <c r="J265" s="37"/>
      <c r="K265" s="37"/>
      <c r="L265" s="37">
        <v>12.609999999999944</v>
      </c>
      <c r="M265" s="37">
        <v>0.17625000000000177</v>
      </c>
      <c r="N265" s="37"/>
      <c r="O265" s="37">
        <f t="shared" si="5"/>
        <v>25.219999999999889</v>
      </c>
      <c r="P265" s="37">
        <v>0.17625000000000177</v>
      </c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</row>
    <row r="266" spans="1:29" ht="15.75" customHeight="1" x14ac:dyDescent="0.2">
      <c r="A266" s="37"/>
      <c r="B266" s="37"/>
      <c r="C266" s="37"/>
      <c r="D266" s="37"/>
      <c r="E266" s="37"/>
      <c r="F266" s="37"/>
      <c r="G266" s="37"/>
      <c r="H266" s="37"/>
      <c r="I266" s="37"/>
      <c r="J266" s="37"/>
      <c r="K266" s="37"/>
      <c r="L266" s="37">
        <v>12.619999999999944</v>
      </c>
      <c r="M266" s="37">
        <v>0.1775000000000018</v>
      </c>
      <c r="N266" s="37"/>
      <c r="O266" s="37">
        <f t="shared" si="5"/>
        <v>25.239999999999888</v>
      </c>
      <c r="P266" s="37">
        <v>0.1775000000000018</v>
      </c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</row>
    <row r="267" spans="1:29" ht="15.75" customHeight="1" x14ac:dyDescent="0.2">
      <c r="A267" s="37"/>
      <c r="B267" s="37"/>
      <c r="C267" s="37"/>
      <c r="D267" s="37"/>
      <c r="E267" s="37"/>
      <c r="F267" s="37"/>
      <c r="G267" s="37"/>
      <c r="H267" s="37"/>
      <c r="I267" s="37"/>
      <c r="J267" s="37"/>
      <c r="K267" s="37"/>
      <c r="L267" s="37">
        <v>12.629999999999944</v>
      </c>
      <c r="M267" s="37">
        <v>0.17875000000000182</v>
      </c>
      <c r="N267" s="37"/>
      <c r="O267" s="37">
        <f t="shared" si="5"/>
        <v>25.259999999999888</v>
      </c>
      <c r="P267" s="37">
        <v>0.17875000000000182</v>
      </c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</row>
    <row r="268" spans="1:29" ht="15.75" customHeight="1" x14ac:dyDescent="0.2">
      <c r="A268" s="37"/>
      <c r="B268" s="37"/>
      <c r="C268" s="37"/>
      <c r="D268" s="37"/>
      <c r="E268" s="37"/>
      <c r="F268" s="37"/>
      <c r="G268" s="37"/>
      <c r="H268" s="37"/>
      <c r="I268" s="37"/>
      <c r="J268" s="37"/>
      <c r="K268" s="37"/>
      <c r="L268" s="37">
        <v>12.639999999999944</v>
      </c>
      <c r="M268" s="37">
        <v>0.18000000000000185</v>
      </c>
      <c r="N268" s="37"/>
      <c r="O268" s="37">
        <f t="shared" si="5"/>
        <v>25.279999999999887</v>
      </c>
      <c r="P268" s="37">
        <v>0.18000000000000185</v>
      </c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</row>
    <row r="269" spans="1:29" ht="15.75" customHeight="1" x14ac:dyDescent="0.2">
      <c r="A269" s="37"/>
      <c r="B269" s="37"/>
      <c r="C269" s="37"/>
      <c r="D269" s="37"/>
      <c r="E269" s="37"/>
      <c r="F269" s="37"/>
      <c r="G269" s="37"/>
      <c r="H269" s="37"/>
      <c r="I269" s="37"/>
      <c r="J269" s="37"/>
      <c r="K269" s="37"/>
      <c r="L269" s="37">
        <v>12.649999999999944</v>
      </c>
      <c r="M269" s="37">
        <v>0.18125000000000188</v>
      </c>
      <c r="N269" s="37"/>
      <c r="O269" s="37">
        <f t="shared" si="5"/>
        <v>25.299999999999887</v>
      </c>
      <c r="P269" s="37">
        <v>0.18125000000000188</v>
      </c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</row>
    <row r="270" spans="1:29" ht="15.75" customHeight="1" x14ac:dyDescent="0.2">
      <c r="A270" s="37"/>
      <c r="B270" s="37"/>
      <c r="C270" s="37"/>
      <c r="D270" s="37"/>
      <c r="E270" s="37"/>
      <c r="F270" s="37"/>
      <c r="G270" s="37"/>
      <c r="H270" s="37"/>
      <c r="I270" s="37"/>
      <c r="J270" s="37"/>
      <c r="K270" s="37"/>
      <c r="L270" s="37">
        <v>12.659999999999943</v>
      </c>
      <c r="M270" s="37">
        <v>0.18250000000000191</v>
      </c>
      <c r="N270" s="37"/>
      <c r="O270" s="37">
        <f t="shared" si="5"/>
        <v>25.319999999999887</v>
      </c>
      <c r="P270" s="37">
        <v>0.18250000000000191</v>
      </c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</row>
    <row r="271" spans="1:29" ht="15.75" customHeight="1" x14ac:dyDescent="0.2">
      <c r="A271" s="37"/>
      <c r="B271" s="37"/>
      <c r="C271" s="37"/>
      <c r="D271" s="37"/>
      <c r="E271" s="37"/>
      <c r="F271" s="37"/>
      <c r="G271" s="37"/>
      <c r="H271" s="37"/>
      <c r="I271" s="37"/>
      <c r="J271" s="37"/>
      <c r="K271" s="37"/>
      <c r="L271" s="37">
        <v>12.669999999999943</v>
      </c>
      <c r="M271" s="37">
        <v>0.18375000000000194</v>
      </c>
      <c r="N271" s="37"/>
      <c r="O271" s="37">
        <f t="shared" si="5"/>
        <v>25.339999999999886</v>
      </c>
      <c r="P271" s="37">
        <v>0.18375000000000194</v>
      </c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  <c r="AC271" s="37"/>
    </row>
    <row r="272" spans="1:29" ht="15.75" customHeight="1" x14ac:dyDescent="0.2">
      <c r="A272" s="37"/>
      <c r="B272" s="37"/>
      <c r="C272" s="37"/>
      <c r="D272" s="37"/>
      <c r="E272" s="37"/>
      <c r="F272" s="37"/>
      <c r="G272" s="37"/>
      <c r="H272" s="37"/>
      <c r="I272" s="37"/>
      <c r="J272" s="37"/>
      <c r="K272" s="37"/>
      <c r="L272" s="37">
        <v>12.679999999999943</v>
      </c>
      <c r="M272" s="37">
        <v>0.18500000000000197</v>
      </c>
      <c r="N272" s="37"/>
      <c r="O272" s="37">
        <f t="shared" si="5"/>
        <v>25.359999999999886</v>
      </c>
      <c r="P272" s="37">
        <v>0.18500000000000197</v>
      </c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  <c r="AC272" s="37"/>
    </row>
    <row r="273" spans="1:29" ht="15.75" customHeight="1" x14ac:dyDescent="0.2">
      <c r="A273" s="37"/>
      <c r="B273" s="37"/>
      <c r="C273" s="37"/>
      <c r="D273" s="37"/>
      <c r="E273" s="37"/>
      <c r="F273" s="37"/>
      <c r="G273" s="37"/>
      <c r="H273" s="37"/>
      <c r="I273" s="37"/>
      <c r="J273" s="37"/>
      <c r="K273" s="37"/>
      <c r="L273" s="37">
        <v>12.689999999999943</v>
      </c>
      <c r="M273" s="37">
        <v>0.186250000000002</v>
      </c>
      <c r="N273" s="37"/>
      <c r="O273" s="37">
        <f t="shared" si="5"/>
        <v>25.379999999999885</v>
      </c>
      <c r="P273" s="37">
        <v>0.186250000000002</v>
      </c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  <c r="AC273" s="37"/>
    </row>
    <row r="274" spans="1:29" ht="15.75" customHeight="1" x14ac:dyDescent="0.2">
      <c r="A274" s="37"/>
      <c r="B274" s="37"/>
      <c r="C274" s="37"/>
      <c r="D274" s="37"/>
      <c r="E274" s="37"/>
      <c r="F274" s="37"/>
      <c r="G274" s="37"/>
      <c r="H274" s="37"/>
      <c r="I274" s="37"/>
      <c r="J274" s="37"/>
      <c r="K274" s="37"/>
      <c r="L274" s="37">
        <v>12.699999999999942</v>
      </c>
      <c r="M274" s="37">
        <v>0.18750000000000203</v>
      </c>
      <c r="N274" s="37"/>
      <c r="O274" s="37">
        <f t="shared" si="5"/>
        <v>25.399999999999885</v>
      </c>
      <c r="P274" s="37">
        <v>0.18750000000000203</v>
      </c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  <c r="AC274" s="37"/>
    </row>
    <row r="275" spans="1:29" ht="15.75" customHeight="1" x14ac:dyDescent="0.2">
      <c r="A275" s="37"/>
      <c r="B275" s="37"/>
      <c r="C275" s="37"/>
      <c r="D275" s="37"/>
      <c r="E275" s="37"/>
      <c r="F275" s="37"/>
      <c r="G275" s="37"/>
      <c r="H275" s="37"/>
      <c r="I275" s="37"/>
      <c r="J275" s="37"/>
      <c r="K275" s="37"/>
      <c r="L275" s="37">
        <v>12.709999999999942</v>
      </c>
      <c r="M275" s="37">
        <v>0.18875000000000206</v>
      </c>
      <c r="N275" s="37"/>
      <c r="O275" s="37">
        <f t="shared" si="5"/>
        <v>25.419999999999884</v>
      </c>
      <c r="P275" s="37">
        <v>0.18875000000000206</v>
      </c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  <c r="AC275" s="37"/>
    </row>
    <row r="276" spans="1:29" ht="15.75" customHeight="1" x14ac:dyDescent="0.2">
      <c r="A276" s="37"/>
      <c r="B276" s="37"/>
      <c r="C276" s="37"/>
      <c r="D276" s="37"/>
      <c r="E276" s="37"/>
      <c r="F276" s="37"/>
      <c r="G276" s="37"/>
      <c r="H276" s="37"/>
      <c r="I276" s="37"/>
      <c r="J276" s="37"/>
      <c r="K276" s="37"/>
      <c r="L276" s="37">
        <v>12.719999999999942</v>
      </c>
      <c r="M276" s="37">
        <v>0.19000000000000208</v>
      </c>
      <c r="N276" s="37"/>
      <c r="O276" s="37">
        <f t="shared" si="5"/>
        <v>25.439999999999884</v>
      </c>
      <c r="P276" s="37">
        <v>0.19000000000000208</v>
      </c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</row>
    <row r="277" spans="1:29" ht="15.75" customHeight="1" x14ac:dyDescent="0.2">
      <c r="A277" s="37"/>
      <c r="B277" s="37"/>
      <c r="C277" s="37"/>
      <c r="D277" s="37"/>
      <c r="E277" s="37"/>
      <c r="F277" s="37"/>
      <c r="G277" s="37"/>
      <c r="H277" s="37"/>
      <c r="I277" s="37"/>
      <c r="J277" s="37"/>
      <c r="K277" s="37"/>
      <c r="L277" s="37">
        <v>12.729999999999942</v>
      </c>
      <c r="M277" s="37">
        <v>0.19125000000000211</v>
      </c>
      <c r="N277" s="37"/>
      <c r="O277" s="37">
        <f t="shared" si="5"/>
        <v>25.459999999999884</v>
      </c>
      <c r="P277" s="37">
        <v>0.19125000000000211</v>
      </c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</row>
    <row r="278" spans="1:29" ht="15.75" customHeight="1" x14ac:dyDescent="0.2">
      <c r="A278" s="37"/>
      <c r="B278" s="37"/>
      <c r="C278" s="37"/>
      <c r="D278" s="37"/>
      <c r="E278" s="37"/>
      <c r="F278" s="37"/>
      <c r="G278" s="37"/>
      <c r="H278" s="37"/>
      <c r="I278" s="37"/>
      <c r="J278" s="37"/>
      <c r="K278" s="37"/>
      <c r="L278" s="37">
        <v>12.739999999999942</v>
      </c>
      <c r="M278" s="37">
        <v>0.19250000000000214</v>
      </c>
      <c r="N278" s="37"/>
      <c r="O278" s="37">
        <f t="shared" si="5"/>
        <v>25.479999999999883</v>
      </c>
      <c r="P278" s="37">
        <v>0.19250000000000214</v>
      </c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</row>
    <row r="279" spans="1:29" ht="15.75" customHeight="1" x14ac:dyDescent="0.2">
      <c r="A279" s="37"/>
      <c r="B279" s="37"/>
      <c r="C279" s="37"/>
      <c r="D279" s="37"/>
      <c r="E279" s="37"/>
      <c r="F279" s="37"/>
      <c r="G279" s="37"/>
      <c r="H279" s="37"/>
      <c r="I279" s="37"/>
      <c r="J279" s="37"/>
      <c r="K279" s="37"/>
      <c r="L279" s="37">
        <v>12.749999999999941</v>
      </c>
      <c r="M279" s="37">
        <v>0.19375000000000217</v>
      </c>
      <c r="N279" s="37"/>
      <c r="O279" s="37">
        <f t="shared" si="5"/>
        <v>25.499999999999883</v>
      </c>
      <c r="P279" s="37">
        <v>0.19375000000000217</v>
      </c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</row>
    <row r="280" spans="1:29" ht="15.75" customHeight="1" x14ac:dyDescent="0.2">
      <c r="A280" s="37"/>
      <c r="B280" s="37"/>
      <c r="C280" s="37"/>
      <c r="D280" s="37"/>
      <c r="E280" s="37"/>
      <c r="F280" s="37"/>
      <c r="G280" s="37"/>
      <c r="H280" s="37"/>
      <c r="I280" s="37"/>
      <c r="J280" s="37"/>
      <c r="K280" s="37"/>
      <c r="L280" s="37">
        <v>12.759999999999941</v>
      </c>
      <c r="M280" s="37">
        <v>0.1950000000000022</v>
      </c>
      <c r="N280" s="37"/>
      <c r="O280" s="37">
        <f t="shared" si="5"/>
        <v>25.519999999999882</v>
      </c>
      <c r="P280" s="37">
        <v>0.1950000000000022</v>
      </c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</row>
    <row r="281" spans="1:29" ht="15.75" customHeight="1" x14ac:dyDescent="0.2">
      <c r="A281" s="37"/>
      <c r="B281" s="37"/>
      <c r="C281" s="37"/>
      <c r="D281" s="37"/>
      <c r="E281" s="37"/>
      <c r="F281" s="37"/>
      <c r="G281" s="37"/>
      <c r="H281" s="37"/>
      <c r="I281" s="37"/>
      <c r="J281" s="37"/>
      <c r="K281" s="37"/>
      <c r="L281" s="37">
        <v>12.769999999999941</v>
      </c>
      <c r="M281" s="37">
        <v>0.19625000000000223</v>
      </c>
      <c r="N281" s="37"/>
      <c r="O281" s="37">
        <f t="shared" si="5"/>
        <v>25.539999999999882</v>
      </c>
      <c r="P281" s="37">
        <v>0.19625000000000223</v>
      </c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</row>
    <row r="282" spans="1:29" ht="15.75" customHeight="1" x14ac:dyDescent="0.2">
      <c r="A282" s="37"/>
      <c r="B282" s="37"/>
      <c r="C282" s="37"/>
      <c r="D282" s="37"/>
      <c r="E282" s="37"/>
      <c r="F282" s="37"/>
      <c r="G282" s="37"/>
      <c r="H282" s="37"/>
      <c r="I282" s="37"/>
      <c r="J282" s="37"/>
      <c r="K282" s="37"/>
      <c r="L282" s="37">
        <v>12.779999999999941</v>
      </c>
      <c r="M282" s="37">
        <v>0.19750000000000226</v>
      </c>
      <c r="N282" s="37"/>
      <c r="O282" s="37">
        <f t="shared" si="5"/>
        <v>25.559999999999881</v>
      </c>
      <c r="P282" s="37">
        <v>0.19750000000000226</v>
      </c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</row>
    <row r="283" spans="1:29" ht="15.75" customHeight="1" x14ac:dyDescent="0.2">
      <c r="A283" s="37"/>
      <c r="B283" s="37"/>
      <c r="C283" s="37"/>
      <c r="D283" s="37"/>
      <c r="E283" s="37"/>
      <c r="F283" s="37"/>
      <c r="G283" s="37"/>
      <c r="H283" s="37"/>
      <c r="I283" s="37"/>
      <c r="J283" s="37"/>
      <c r="K283" s="37"/>
      <c r="L283" s="37">
        <v>12.789999999999941</v>
      </c>
      <c r="M283" s="37">
        <v>0.19875000000000229</v>
      </c>
      <c r="N283" s="37"/>
      <c r="O283" s="37">
        <f t="shared" si="5"/>
        <v>25.579999999999881</v>
      </c>
      <c r="P283" s="37">
        <v>0.19875000000000229</v>
      </c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</row>
    <row r="284" spans="1:29" ht="15.75" customHeight="1" x14ac:dyDescent="0.2">
      <c r="A284" s="37"/>
      <c r="B284" s="37"/>
      <c r="C284" s="37"/>
      <c r="D284" s="37"/>
      <c r="E284" s="37"/>
      <c r="F284" s="37"/>
      <c r="G284" s="37"/>
      <c r="H284" s="37"/>
      <c r="I284" s="37"/>
      <c r="J284" s="37"/>
      <c r="K284" s="37"/>
      <c r="L284" s="37">
        <v>12.79999999999994</v>
      </c>
      <c r="M284" s="37">
        <v>0.2</v>
      </c>
      <c r="N284" s="37"/>
      <c r="O284" s="37">
        <f t="shared" si="5"/>
        <v>25.599999999999881</v>
      </c>
      <c r="P284" s="37">
        <v>0.2</v>
      </c>
      <c r="Q284" s="29">
        <f>0.1/((L284-_xlfn.XLOOKUP(M284-0.1,M84:M544,L84:L544,"",0,1))/0.01)</f>
        <v>1.2500000000000267E-3</v>
      </c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</row>
    <row r="285" spans="1:29" ht="15.75" customHeight="1" x14ac:dyDescent="0.2">
      <c r="A285" s="37"/>
      <c r="B285" s="37"/>
      <c r="C285" s="37"/>
      <c r="D285" s="37"/>
      <c r="E285" s="37"/>
      <c r="F285" s="37"/>
      <c r="G285" s="37"/>
      <c r="H285" s="37"/>
      <c r="I285" s="37"/>
      <c r="J285" s="37"/>
      <c r="K285" s="37"/>
      <c r="L285" s="37">
        <v>12.80999999999994</v>
      </c>
      <c r="M285" s="37">
        <v>0.21250000000000027</v>
      </c>
      <c r="N285" s="37"/>
      <c r="O285" s="37">
        <f t="shared" si="5"/>
        <v>25.61999999999988</v>
      </c>
      <c r="P285" s="37">
        <v>0.21250000000000027</v>
      </c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</row>
    <row r="286" spans="1:29" ht="15.75" customHeight="1" x14ac:dyDescent="0.2">
      <c r="A286" s="37"/>
      <c r="B286" s="37"/>
      <c r="C286" s="37"/>
      <c r="D286" s="37"/>
      <c r="E286" s="37"/>
      <c r="F286" s="37"/>
      <c r="G286" s="37"/>
      <c r="H286" s="37"/>
      <c r="I286" s="37"/>
      <c r="J286" s="37"/>
      <c r="K286" s="37"/>
      <c r="L286" s="37">
        <v>12.81999999999994</v>
      </c>
      <c r="M286" s="37">
        <v>0.22500000000000053</v>
      </c>
      <c r="N286" s="37"/>
      <c r="O286" s="37">
        <f t="shared" si="5"/>
        <v>25.63999999999988</v>
      </c>
      <c r="P286" s="37">
        <v>0.22500000000000053</v>
      </c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</row>
    <row r="287" spans="1:29" ht="15.75" customHeight="1" x14ac:dyDescent="0.2">
      <c r="A287" s="37"/>
      <c r="B287" s="37"/>
      <c r="C287" s="37"/>
      <c r="D287" s="37"/>
      <c r="E287" s="37"/>
      <c r="F287" s="37"/>
      <c r="G287" s="37"/>
      <c r="H287" s="37"/>
      <c r="I287" s="37"/>
      <c r="J287" s="37"/>
      <c r="K287" s="37"/>
      <c r="L287" s="37">
        <v>12.82999999999994</v>
      </c>
      <c r="M287" s="37">
        <v>0.23750000000000079</v>
      </c>
      <c r="N287" s="37"/>
      <c r="O287" s="37">
        <f t="shared" si="5"/>
        <v>25.659999999999879</v>
      </c>
      <c r="P287" s="37">
        <v>0.23750000000000079</v>
      </c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</row>
    <row r="288" spans="1:29" ht="15.75" customHeight="1" x14ac:dyDescent="0.2">
      <c r="A288" s="37"/>
      <c r="B288" s="37"/>
      <c r="C288" s="37"/>
      <c r="D288" s="37"/>
      <c r="E288" s="37"/>
      <c r="F288" s="37"/>
      <c r="G288" s="37"/>
      <c r="H288" s="37"/>
      <c r="I288" s="37"/>
      <c r="J288" s="37"/>
      <c r="K288" s="37"/>
      <c r="L288" s="37">
        <v>12.839999999999939</v>
      </c>
      <c r="M288" s="37">
        <v>0.25000000000000105</v>
      </c>
      <c r="N288" s="37"/>
      <c r="O288" s="37">
        <f t="shared" si="5"/>
        <v>25.679999999999879</v>
      </c>
      <c r="P288" s="37">
        <v>0.25000000000000105</v>
      </c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</row>
    <row r="289" spans="1:29" ht="15.75" customHeight="1" x14ac:dyDescent="0.2">
      <c r="A289" s="37"/>
      <c r="B289" s="37"/>
      <c r="C289" s="37"/>
      <c r="D289" s="37"/>
      <c r="E289" s="37"/>
      <c r="F289" s="37"/>
      <c r="G289" s="37"/>
      <c r="H289" s="37"/>
      <c r="I289" s="37"/>
      <c r="J289" s="37"/>
      <c r="K289" s="37"/>
      <c r="L289" s="37">
        <v>12.849999999999939</v>
      </c>
      <c r="M289" s="37">
        <v>0.26250000000000134</v>
      </c>
      <c r="N289" s="37"/>
      <c r="O289" s="37">
        <f t="shared" si="5"/>
        <v>25.699999999999878</v>
      </c>
      <c r="P289" s="37">
        <v>0.26250000000000134</v>
      </c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</row>
    <row r="290" spans="1:29" ht="15.75" customHeight="1" x14ac:dyDescent="0.2">
      <c r="A290" s="37"/>
      <c r="B290" s="37"/>
      <c r="C290" s="37"/>
      <c r="D290" s="37"/>
      <c r="E290" s="37"/>
      <c r="F290" s="37"/>
      <c r="G290" s="37"/>
      <c r="H290" s="37"/>
      <c r="I290" s="37"/>
      <c r="J290" s="37"/>
      <c r="K290" s="37"/>
      <c r="L290" s="37">
        <v>12.859999999999939</v>
      </c>
      <c r="M290" s="37">
        <v>0.27500000000000163</v>
      </c>
      <c r="N290" s="37"/>
      <c r="O290" s="37">
        <f t="shared" si="5"/>
        <v>25.719999999999878</v>
      </c>
      <c r="P290" s="37">
        <v>0.27500000000000163</v>
      </c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</row>
    <row r="291" spans="1:29" ht="15.75" customHeight="1" x14ac:dyDescent="0.2">
      <c r="A291" s="37"/>
      <c r="B291" s="37"/>
      <c r="C291" s="37"/>
      <c r="D291" s="37"/>
      <c r="E291" s="37"/>
      <c r="F291" s="37"/>
      <c r="G291" s="37"/>
      <c r="H291" s="37"/>
      <c r="I291" s="37"/>
      <c r="J291" s="37"/>
      <c r="K291" s="37"/>
      <c r="L291" s="37">
        <v>12.869999999999939</v>
      </c>
      <c r="M291" s="37">
        <v>0.28750000000000192</v>
      </c>
      <c r="N291" s="37"/>
      <c r="O291" s="37">
        <f t="shared" si="5"/>
        <v>25.739999999999878</v>
      </c>
      <c r="P291" s="37">
        <v>0.28750000000000192</v>
      </c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</row>
    <row r="292" spans="1:29" ht="15.75" customHeight="1" x14ac:dyDescent="0.2">
      <c r="A292" s="37"/>
      <c r="B292" s="37"/>
      <c r="C292" s="37"/>
      <c r="D292" s="37"/>
      <c r="E292" s="37"/>
      <c r="F292" s="37"/>
      <c r="G292" s="37"/>
      <c r="H292" s="37"/>
      <c r="I292" s="37"/>
      <c r="J292" s="37"/>
      <c r="K292" s="37"/>
      <c r="L292" s="37">
        <v>12.879999999999939</v>
      </c>
      <c r="M292" s="37">
        <v>0.3</v>
      </c>
      <c r="N292" s="37"/>
      <c r="O292" s="37">
        <f t="shared" si="5"/>
        <v>25.759999999999877</v>
      </c>
      <c r="P292" s="37">
        <v>0.3</v>
      </c>
      <c r="Q292" s="29">
        <f>0.1/((L292-_xlfn.XLOOKUP(0.2,M92:M552,L92:L552,"",0,1))/0.01)</f>
        <v>1.2500000000000268E-2</v>
      </c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</row>
    <row r="293" spans="1:29" ht="15.75" customHeight="1" x14ac:dyDescent="0.2">
      <c r="A293" s="37"/>
      <c r="B293" s="37"/>
      <c r="C293" s="37"/>
      <c r="D293" s="37"/>
      <c r="E293" s="37"/>
      <c r="F293" s="37"/>
      <c r="G293" s="37"/>
      <c r="H293" s="37"/>
      <c r="I293" s="37"/>
      <c r="J293" s="37"/>
      <c r="K293" s="37"/>
      <c r="L293" s="37">
        <v>12.889999999999938</v>
      </c>
      <c r="M293" s="37">
        <v>0.30833333333333351</v>
      </c>
      <c r="N293" s="37"/>
      <c r="O293" s="37">
        <f t="shared" si="5"/>
        <v>25.779999999999877</v>
      </c>
      <c r="P293" s="37">
        <v>0.30833333333333351</v>
      </c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</row>
    <row r="294" spans="1:29" ht="15.75" customHeight="1" x14ac:dyDescent="0.2">
      <c r="A294" s="37"/>
      <c r="B294" s="37"/>
      <c r="C294" s="37"/>
      <c r="D294" s="37"/>
      <c r="E294" s="37"/>
      <c r="F294" s="37"/>
      <c r="G294" s="37"/>
      <c r="H294" s="37"/>
      <c r="I294" s="37"/>
      <c r="J294" s="37"/>
      <c r="K294" s="37"/>
      <c r="L294" s="37">
        <v>12.899999999999938</v>
      </c>
      <c r="M294" s="37">
        <v>0.31666666666666704</v>
      </c>
      <c r="N294" s="37"/>
      <c r="O294" s="37">
        <f t="shared" si="5"/>
        <v>25.799999999999876</v>
      </c>
      <c r="P294" s="37">
        <v>0.31666666666666704</v>
      </c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  <c r="AC294" s="37"/>
    </row>
    <row r="295" spans="1:29" ht="15.75" customHeight="1" x14ac:dyDescent="0.2">
      <c r="A295" s="37"/>
      <c r="B295" s="37"/>
      <c r="C295" s="37"/>
      <c r="D295" s="37"/>
      <c r="E295" s="37"/>
      <c r="F295" s="37"/>
      <c r="G295" s="37"/>
      <c r="H295" s="37"/>
      <c r="I295" s="37"/>
      <c r="J295" s="37"/>
      <c r="K295" s="37"/>
      <c r="L295" s="37">
        <v>12.909999999999938</v>
      </c>
      <c r="M295" s="37">
        <v>0.32500000000000057</v>
      </c>
      <c r="N295" s="37"/>
      <c r="O295" s="37">
        <f t="shared" si="5"/>
        <v>25.819999999999876</v>
      </c>
      <c r="P295" s="37">
        <v>0.32500000000000057</v>
      </c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  <c r="AC295" s="37"/>
    </row>
    <row r="296" spans="1:29" ht="15.75" customHeight="1" x14ac:dyDescent="0.2">
      <c r="A296" s="37"/>
      <c r="B296" s="37"/>
      <c r="C296" s="37"/>
      <c r="D296" s="37"/>
      <c r="E296" s="37"/>
      <c r="F296" s="37"/>
      <c r="G296" s="37"/>
      <c r="H296" s="37"/>
      <c r="I296" s="37"/>
      <c r="J296" s="37"/>
      <c r="K296" s="37"/>
      <c r="L296" s="37">
        <v>12.919999999999938</v>
      </c>
      <c r="M296" s="37">
        <v>0.33333333333333409</v>
      </c>
      <c r="N296" s="37"/>
      <c r="O296" s="37">
        <f t="shared" si="5"/>
        <v>25.839999999999876</v>
      </c>
      <c r="P296" s="37">
        <v>0.33333333333333409</v>
      </c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</row>
    <row r="297" spans="1:29" ht="15.75" customHeight="1" x14ac:dyDescent="0.2">
      <c r="A297" s="37"/>
      <c r="B297" s="37"/>
      <c r="C297" s="37"/>
      <c r="D297" s="37"/>
      <c r="E297" s="37"/>
      <c r="F297" s="37"/>
      <c r="G297" s="37"/>
      <c r="H297" s="37"/>
      <c r="I297" s="37"/>
      <c r="J297" s="37"/>
      <c r="K297" s="37"/>
      <c r="L297" s="37">
        <v>12.929999999999938</v>
      </c>
      <c r="M297" s="37">
        <v>0.34166666666666762</v>
      </c>
      <c r="N297" s="37"/>
      <c r="O297" s="37">
        <f t="shared" si="5"/>
        <v>25.859999999999875</v>
      </c>
      <c r="P297" s="37">
        <v>0.34166666666666762</v>
      </c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</row>
    <row r="298" spans="1:29" ht="15.75" customHeight="1" x14ac:dyDescent="0.2">
      <c r="A298" s="37"/>
      <c r="B298" s="37"/>
      <c r="C298" s="37"/>
      <c r="D298" s="37"/>
      <c r="E298" s="37"/>
      <c r="F298" s="37"/>
      <c r="G298" s="37"/>
      <c r="H298" s="37"/>
      <c r="I298" s="37"/>
      <c r="J298" s="37"/>
      <c r="K298" s="37"/>
      <c r="L298" s="37">
        <v>12.939999999999937</v>
      </c>
      <c r="M298" s="37">
        <v>0.35000000000000114</v>
      </c>
      <c r="N298" s="37"/>
      <c r="O298" s="37">
        <f t="shared" si="5"/>
        <v>25.879999999999875</v>
      </c>
      <c r="P298" s="37">
        <v>0.35000000000000114</v>
      </c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</row>
    <row r="299" spans="1:29" ht="15.75" customHeight="1" x14ac:dyDescent="0.2">
      <c r="A299" s="37"/>
      <c r="B299" s="37"/>
      <c r="C299" s="37"/>
      <c r="D299" s="37"/>
      <c r="E299" s="37"/>
      <c r="F299" s="37"/>
      <c r="G299" s="37"/>
      <c r="H299" s="37"/>
      <c r="I299" s="37"/>
      <c r="J299" s="37"/>
      <c r="K299" s="37"/>
      <c r="L299" s="37">
        <v>12.949999999999937</v>
      </c>
      <c r="M299" s="37">
        <v>0.35833333333333467</v>
      </c>
      <c r="N299" s="37"/>
      <c r="O299" s="37">
        <f t="shared" si="5"/>
        <v>25.899999999999874</v>
      </c>
      <c r="P299" s="37">
        <v>0.35833333333333467</v>
      </c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</row>
    <row r="300" spans="1:29" ht="15.75" customHeight="1" x14ac:dyDescent="0.2">
      <c r="A300" s="37"/>
      <c r="B300" s="37"/>
      <c r="C300" s="37"/>
      <c r="D300" s="37"/>
      <c r="E300" s="37"/>
      <c r="F300" s="37"/>
      <c r="G300" s="37"/>
      <c r="H300" s="37"/>
      <c r="I300" s="37"/>
      <c r="J300" s="37"/>
      <c r="K300" s="37"/>
      <c r="L300" s="37">
        <v>12.959999999999937</v>
      </c>
      <c r="M300" s="37">
        <v>0.3666666666666682</v>
      </c>
      <c r="N300" s="37"/>
      <c r="O300" s="37">
        <f t="shared" si="5"/>
        <v>25.919999999999874</v>
      </c>
      <c r="P300" s="37">
        <v>0.3666666666666682</v>
      </c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</row>
    <row r="301" spans="1:29" ht="15.75" customHeight="1" x14ac:dyDescent="0.2">
      <c r="A301" s="37"/>
      <c r="B301" s="37"/>
      <c r="C301" s="37"/>
      <c r="D301" s="37"/>
      <c r="E301" s="37"/>
      <c r="F301" s="37"/>
      <c r="G301" s="37"/>
      <c r="H301" s="37"/>
      <c r="I301" s="37"/>
      <c r="J301" s="37"/>
      <c r="K301" s="37"/>
      <c r="L301" s="37">
        <v>12.969999999999937</v>
      </c>
      <c r="M301" s="37">
        <v>0.37500000000000172</v>
      </c>
      <c r="N301" s="37"/>
      <c r="O301" s="37">
        <f t="shared" si="5"/>
        <v>25.939999999999873</v>
      </c>
      <c r="P301" s="37">
        <v>0.37500000000000172</v>
      </c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</row>
    <row r="302" spans="1:29" ht="15.75" customHeight="1" x14ac:dyDescent="0.2">
      <c r="A302" s="37"/>
      <c r="B302" s="37"/>
      <c r="C302" s="37"/>
      <c r="D302" s="37"/>
      <c r="E302" s="37"/>
      <c r="F302" s="37"/>
      <c r="G302" s="37"/>
      <c r="H302" s="37"/>
      <c r="I302" s="37"/>
      <c r="J302" s="37"/>
      <c r="K302" s="37"/>
      <c r="L302" s="37">
        <v>12.979999999999936</v>
      </c>
      <c r="M302" s="37">
        <v>0.38333333333333525</v>
      </c>
      <c r="N302" s="37"/>
      <c r="O302" s="37">
        <f t="shared" si="5"/>
        <v>25.959999999999873</v>
      </c>
      <c r="P302" s="37">
        <v>0.38333333333333525</v>
      </c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</row>
    <row r="303" spans="1:29" ht="15.75" customHeight="1" x14ac:dyDescent="0.2">
      <c r="A303" s="37"/>
      <c r="B303" s="37"/>
      <c r="C303" s="37"/>
      <c r="D303" s="37"/>
      <c r="E303" s="37"/>
      <c r="F303" s="37"/>
      <c r="G303" s="37"/>
      <c r="H303" s="37"/>
      <c r="I303" s="37"/>
      <c r="J303" s="37"/>
      <c r="K303" s="37"/>
      <c r="L303" s="37">
        <v>12.989999999999936</v>
      </c>
      <c r="M303" s="37">
        <v>0.39166666666666877</v>
      </c>
      <c r="N303" s="37"/>
      <c r="O303" s="37">
        <f t="shared" si="5"/>
        <v>25.979999999999873</v>
      </c>
      <c r="P303" s="37">
        <v>0.39166666666666877</v>
      </c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</row>
    <row r="304" spans="1:29" ht="15.75" customHeight="1" x14ac:dyDescent="0.2">
      <c r="A304" s="37"/>
      <c r="B304" s="37"/>
      <c r="C304" s="37"/>
      <c r="D304" s="37"/>
      <c r="E304" s="37"/>
      <c r="F304" s="37"/>
      <c r="G304" s="37"/>
      <c r="H304" s="37"/>
      <c r="I304" s="37"/>
      <c r="J304" s="37"/>
      <c r="K304" s="37"/>
      <c r="L304" s="37">
        <v>12.999999999999936</v>
      </c>
      <c r="M304" s="37">
        <v>0.4</v>
      </c>
      <c r="N304" s="37"/>
      <c r="O304" s="37">
        <f t="shared" si="5"/>
        <v>25.999999999999872</v>
      </c>
      <c r="P304" s="37">
        <v>0.4</v>
      </c>
      <c r="Q304" s="29">
        <f>0.1/((L304-_xlfn.XLOOKUP(0.3,M104:M564,L104:L564,"",0,1))/0.01)</f>
        <v>8.3333333333335119E-3</v>
      </c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</row>
    <row r="305" spans="1:29" ht="15.75" customHeight="1" x14ac:dyDescent="0.2">
      <c r="A305" s="37"/>
      <c r="B305" s="37"/>
      <c r="C305" s="37"/>
      <c r="D305" s="37"/>
      <c r="E305" s="37"/>
      <c r="F305" s="37"/>
      <c r="G305" s="37"/>
      <c r="H305" s="37"/>
      <c r="I305" s="37"/>
      <c r="J305" s="37"/>
      <c r="K305" s="37"/>
      <c r="L305" s="37">
        <v>13.009999999999936</v>
      </c>
      <c r="M305" s="37">
        <v>0.42500000000000004</v>
      </c>
      <c r="N305" s="37"/>
      <c r="O305" s="37">
        <f t="shared" si="5"/>
        <v>26.019999999999872</v>
      </c>
      <c r="P305" s="37">
        <v>0.42500000000000004</v>
      </c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</row>
    <row r="306" spans="1:29" ht="15.75" customHeight="1" x14ac:dyDescent="0.2">
      <c r="A306" s="37"/>
      <c r="B306" s="37"/>
      <c r="C306" s="37"/>
      <c r="D306" s="37"/>
      <c r="E306" s="37"/>
      <c r="F306" s="37"/>
      <c r="G306" s="37"/>
      <c r="H306" s="37"/>
      <c r="I306" s="37"/>
      <c r="J306" s="37"/>
      <c r="K306" s="37"/>
      <c r="L306" s="37">
        <v>13.019999999999936</v>
      </c>
      <c r="M306" s="37">
        <v>0.45000000000000007</v>
      </c>
      <c r="N306" s="37"/>
      <c r="O306" s="37">
        <f t="shared" si="5"/>
        <v>26.039999999999871</v>
      </c>
      <c r="P306" s="37">
        <v>0.45000000000000007</v>
      </c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</row>
    <row r="307" spans="1:29" ht="15.75" customHeight="1" x14ac:dyDescent="0.2">
      <c r="A307" s="37"/>
      <c r="B307" s="37"/>
      <c r="C307" s="37"/>
      <c r="D307" s="37"/>
      <c r="E307" s="37"/>
      <c r="F307" s="37"/>
      <c r="G307" s="37"/>
      <c r="H307" s="37"/>
      <c r="I307" s="37"/>
      <c r="J307" s="37"/>
      <c r="K307" s="37"/>
      <c r="L307" s="37">
        <v>13.029999999999935</v>
      </c>
      <c r="M307" s="37">
        <v>0.47500000000000009</v>
      </c>
      <c r="N307" s="37"/>
      <c r="O307" s="37">
        <f t="shared" si="5"/>
        <v>26.059999999999871</v>
      </c>
      <c r="P307" s="37">
        <v>0.47500000000000009</v>
      </c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</row>
    <row r="308" spans="1:29" ht="15.75" customHeight="1" x14ac:dyDescent="0.2">
      <c r="A308" s="37"/>
      <c r="B308" s="37"/>
      <c r="C308" s="37"/>
      <c r="D308" s="37"/>
      <c r="E308" s="37"/>
      <c r="F308" s="37"/>
      <c r="G308" s="37"/>
      <c r="H308" s="37"/>
      <c r="I308" s="37"/>
      <c r="J308" s="37"/>
      <c r="K308" s="37"/>
      <c r="L308" s="37">
        <v>13.039999999999935</v>
      </c>
      <c r="M308" s="37">
        <v>0.5</v>
      </c>
      <c r="N308" s="37"/>
      <c r="O308" s="37">
        <f t="shared" si="5"/>
        <v>26.07999999999987</v>
      </c>
      <c r="P308" s="37">
        <v>0.5</v>
      </c>
      <c r="Q308" s="29">
        <f>0.1/((L308-_xlfn.XLOOKUP(0.4,M108:M568,L108:L568,"",0,1))/0.01)</f>
        <v>2.5000000000000536E-2</v>
      </c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</row>
    <row r="309" spans="1:29" ht="15.75" customHeight="1" x14ac:dyDescent="0.2">
      <c r="A309" s="37"/>
      <c r="B309" s="37"/>
      <c r="C309" s="37"/>
      <c r="D309" s="37"/>
      <c r="E309" s="37"/>
      <c r="F309" s="37"/>
      <c r="G309" s="37"/>
      <c r="H309" s="37"/>
      <c r="I309" s="37"/>
      <c r="J309" s="37"/>
      <c r="K309" s="37"/>
      <c r="L309" s="37">
        <v>13.049999999999935</v>
      </c>
      <c r="M309" s="37">
        <v>0.52500000000000002</v>
      </c>
      <c r="N309" s="37"/>
      <c r="O309" s="37">
        <f t="shared" si="5"/>
        <v>26.09999999999987</v>
      </c>
      <c r="P309" s="37">
        <v>0.52500000000000002</v>
      </c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</row>
    <row r="310" spans="1:29" ht="15.75" customHeight="1" x14ac:dyDescent="0.2">
      <c r="A310" s="37"/>
      <c r="B310" s="37"/>
      <c r="C310" s="37"/>
      <c r="D310" s="37"/>
      <c r="E310" s="37"/>
      <c r="F310" s="37"/>
      <c r="G310" s="37"/>
      <c r="H310" s="37"/>
      <c r="I310" s="37"/>
      <c r="J310" s="37"/>
      <c r="K310" s="37"/>
      <c r="L310" s="37">
        <v>13.059999999999935</v>
      </c>
      <c r="M310" s="37">
        <v>0.55000000000000004</v>
      </c>
      <c r="N310" s="37"/>
      <c r="O310" s="37">
        <f t="shared" si="5"/>
        <v>26.11999999999987</v>
      </c>
      <c r="P310" s="37">
        <v>0.55000000000000004</v>
      </c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</row>
    <row r="311" spans="1:29" ht="15.75" customHeight="1" x14ac:dyDescent="0.2">
      <c r="A311" s="37"/>
      <c r="B311" s="37"/>
      <c r="C311" s="37"/>
      <c r="D311" s="37"/>
      <c r="E311" s="37"/>
      <c r="F311" s="37"/>
      <c r="G311" s="37"/>
      <c r="H311" s="37"/>
      <c r="I311" s="37"/>
      <c r="J311" s="37"/>
      <c r="K311" s="37"/>
      <c r="L311" s="37">
        <v>13.069999999999935</v>
      </c>
      <c r="M311" s="37">
        <v>0.57500000000000007</v>
      </c>
      <c r="N311" s="37"/>
      <c r="O311" s="37">
        <f t="shared" si="5"/>
        <v>26.139999999999869</v>
      </c>
      <c r="P311" s="37">
        <v>0.57500000000000007</v>
      </c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</row>
    <row r="312" spans="1:29" ht="15.75" customHeight="1" x14ac:dyDescent="0.2">
      <c r="A312" s="37"/>
      <c r="B312" s="37"/>
      <c r="C312" s="37"/>
      <c r="D312" s="37"/>
      <c r="E312" s="37"/>
      <c r="F312" s="37"/>
      <c r="G312" s="37"/>
      <c r="H312" s="37"/>
      <c r="I312" s="37"/>
      <c r="J312" s="37"/>
      <c r="K312" s="37"/>
      <c r="L312" s="37">
        <v>13.079999999999934</v>
      </c>
      <c r="M312" s="37">
        <v>0.6</v>
      </c>
      <c r="N312" s="37"/>
      <c r="O312" s="37">
        <f t="shared" si="5"/>
        <v>26.159999999999869</v>
      </c>
      <c r="P312" s="37">
        <v>0.6</v>
      </c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</row>
    <row r="313" spans="1:29" ht="15.75" customHeight="1" x14ac:dyDescent="0.2">
      <c r="A313" s="37"/>
      <c r="B313" s="37"/>
      <c r="C313" s="37"/>
      <c r="D313" s="37"/>
      <c r="E313" s="37"/>
      <c r="F313" s="37"/>
      <c r="G313" s="37"/>
      <c r="H313" s="37"/>
      <c r="I313" s="37"/>
      <c r="J313" s="37"/>
      <c r="K313" s="37"/>
      <c r="L313" s="37">
        <v>13.089999999999934</v>
      </c>
      <c r="M313" s="37">
        <v>0.6083333333333335</v>
      </c>
      <c r="N313" s="37"/>
      <c r="O313" s="37">
        <f t="shared" si="5"/>
        <v>26.179999999999868</v>
      </c>
      <c r="P313" s="37">
        <v>0.6083333333333335</v>
      </c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</row>
    <row r="314" spans="1:29" ht="15.75" customHeight="1" x14ac:dyDescent="0.2">
      <c r="A314" s="37"/>
      <c r="B314" s="37"/>
      <c r="C314" s="37"/>
      <c r="D314" s="37"/>
      <c r="E314" s="37"/>
      <c r="F314" s="37"/>
      <c r="G314" s="37"/>
      <c r="H314" s="37"/>
      <c r="I314" s="37"/>
      <c r="J314" s="37"/>
      <c r="K314" s="37"/>
      <c r="L314" s="37">
        <v>13.099999999999934</v>
      </c>
      <c r="M314" s="37">
        <v>0.61666666666666703</v>
      </c>
      <c r="N314" s="37"/>
      <c r="O314" s="37">
        <f t="shared" si="5"/>
        <v>26.199999999999868</v>
      </c>
      <c r="P314" s="37">
        <v>0.61666666666666703</v>
      </c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</row>
    <row r="315" spans="1:29" ht="15.75" customHeight="1" x14ac:dyDescent="0.2">
      <c r="A315" s="37"/>
      <c r="B315" s="37"/>
      <c r="C315" s="37"/>
      <c r="D315" s="37"/>
      <c r="E315" s="37"/>
      <c r="F315" s="37"/>
      <c r="G315" s="37"/>
      <c r="H315" s="37"/>
      <c r="I315" s="37"/>
      <c r="J315" s="37"/>
      <c r="K315" s="37"/>
      <c r="L315" s="37">
        <v>13.109999999999934</v>
      </c>
      <c r="M315" s="37">
        <v>0.62500000000000056</v>
      </c>
      <c r="N315" s="37"/>
      <c r="O315" s="37">
        <f t="shared" si="5"/>
        <v>26.219999999999867</v>
      </c>
      <c r="P315" s="37">
        <v>0.62500000000000056</v>
      </c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</row>
    <row r="316" spans="1:29" ht="15.75" customHeight="1" x14ac:dyDescent="0.2">
      <c r="A316" s="37"/>
      <c r="B316" s="37"/>
      <c r="C316" s="37"/>
      <c r="D316" s="37"/>
      <c r="E316" s="37"/>
      <c r="F316" s="37"/>
      <c r="G316" s="37"/>
      <c r="H316" s="37"/>
      <c r="I316" s="37"/>
      <c r="J316" s="37"/>
      <c r="K316" s="37"/>
      <c r="L316" s="37">
        <v>13.119999999999933</v>
      </c>
      <c r="M316" s="37">
        <v>0.63333333333333408</v>
      </c>
      <c r="N316" s="37"/>
      <c r="O316" s="37">
        <f t="shared" si="5"/>
        <v>26.239999999999867</v>
      </c>
      <c r="P316" s="37">
        <v>0.63333333333333408</v>
      </c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</row>
    <row r="317" spans="1:29" ht="15.75" customHeight="1" x14ac:dyDescent="0.2">
      <c r="A317" s="37"/>
      <c r="B317" s="37"/>
      <c r="C317" s="37"/>
      <c r="D317" s="37"/>
      <c r="E317" s="37"/>
      <c r="F317" s="37"/>
      <c r="G317" s="37"/>
      <c r="H317" s="37"/>
      <c r="I317" s="37"/>
      <c r="J317" s="37"/>
      <c r="K317" s="37"/>
      <c r="L317" s="37">
        <v>13.129999999999933</v>
      </c>
      <c r="M317" s="37">
        <v>0.64166666666666761</v>
      </c>
      <c r="N317" s="37"/>
      <c r="O317" s="37">
        <f t="shared" si="5"/>
        <v>26.259999999999867</v>
      </c>
      <c r="P317" s="37">
        <v>0.64166666666666761</v>
      </c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</row>
    <row r="318" spans="1:29" ht="15.75" customHeight="1" x14ac:dyDescent="0.2">
      <c r="A318" s="37"/>
      <c r="B318" s="37"/>
      <c r="C318" s="37"/>
      <c r="D318" s="37"/>
      <c r="E318" s="37"/>
      <c r="F318" s="37"/>
      <c r="G318" s="37"/>
      <c r="H318" s="37"/>
      <c r="I318" s="37"/>
      <c r="J318" s="37"/>
      <c r="K318" s="37"/>
      <c r="L318" s="37">
        <v>13.139999999999933</v>
      </c>
      <c r="M318" s="37">
        <v>0.65000000000000113</v>
      </c>
      <c r="N318" s="37"/>
      <c r="O318" s="37">
        <f t="shared" si="5"/>
        <v>26.279999999999866</v>
      </c>
      <c r="P318" s="37">
        <v>0.65000000000000113</v>
      </c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</row>
    <row r="319" spans="1:29" ht="15.75" customHeight="1" x14ac:dyDescent="0.2">
      <c r="A319" s="37"/>
      <c r="B319" s="37"/>
      <c r="C319" s="37"/>
      <c r="D319" s="37"/>
      <c r="E319" s="37"/>
      <c r="F319" s="37"/>
      <c r="G319" s="37"/>
      <c r="H319" s="37"/>
      <c r="I319" s="37"/>
      <c r="J319" s="37"/>
      <c r="K319" s="37"/>
      <c r="L319" s="37">
        <v>13.149999999999933</v>
      </c>
      <c r="M319" s="37">
        <v>0.65833333333333466</v>
      </c>
      <c r="N319" s="37"/>
      <c r="O319" s="37">
        <f t="shared" si="5"/>
        <v>26.299999999999866</v>
      </c>
      <c r="P319" s="37">
        <v>0.65833333333333466</v>
      </c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</row>
    <row r="320" spans="1:29" ht="15.75" customHeight="1" x14ac:dyDescent="0.2">
      <c r="A320" s="37"/>
      <c r="B320" s="37"/>
      <c r="C320" s="37"/>
      <c r="D320" s="37"/>
      <c r="E320" s="37"/>
      <c r="F320" s="37"/>
      <c r="G320" s="37"/>
      <c r="H320" s="37"/>
      <c r="I320" s="37"/>
      <c r="J320" s="37"/>
      <c r="K320" s="37"/>
      <c r="L320" s="37">
        <v>13.159999999999933</v>
      </c>
      <c r="M320" s="37">
        <v>0.66666666666666818</v>
      </c>
      <c r="N320" s="37"/>
      <c r="O320" s="37">
        <f t="shared" si="5"/>
        <v>26.319999999999865</v>
      </c>
      <c r="P320" s="37">
        <v>0.66666666666666818</v>
      </c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</row>
    <row r="321" spans="1:29" ht="15.75" customHeight="1" x14ac:dyDescent="0.2">
      <c r="A321" s="37"/>
      <c r="B321" s="37"/>
      <c r="C321" s="37"/>
      <c r="D321" s="37"/>
      <c r="E321" s="37"/>
      <c r="F321" s="37"/>
      <c r="G321" s="37"/>
      <c r="H321" s="37"/>
      <c r="I321" s="37"/>
      <c r="J321" s="37"/>
      <c r="K321" s="37"/>
      <c r="L321" s="37">
        <v>13.169999999999932</v>
      </c>
      <c r="M321" s="37">
        <v>0.67500000000000171</v>
      </c>
      <c r="N321" s="37"/>
      <c r="O321" s="37">
        <f t="shared" si="5"/>
        <v>26.339999999999865</v>
      </c>
      <c r="P321" s="37">
        <v>0.67500000000000171</v>
      </c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</row>
    <row r="322" spans="1:29" ht="15.75" customHeight="1" x14ac:dyDescent="0.2">
      <c r="A322" s="37"/>
      <c r="B322" s="37"/>
      <c r="C322" s="37"/>
      <c r="D322" s="37"/>
      <c r="E322" s="37"/>
      <c r="F322" s="37"/>
      <c r="G322" s="37"/>
      <c r="H322" s="37"/>
      <c r="I322" s="37"/>
      <c r="J322" s="37"/>
      <c r="K322" s="37"/>
      <c r="L322" s="37">
        <v>13.179999999999932</v>
      </c>
      <c r="M322" s="37">
        <v>0.68333333333333524</v>
      </c>
      <c r="N322" s="37"/>
      <c r="O322" s="37">
        <f t="shared" si="5"/>
        <v>26.359999999999864</v>
      </c>
      <c r="P322" s="37">
        <v>0.68333333333333524</v>
      </c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</row>
    <row r="323" spans="1:29" ht="15.75" customHeight="1" x14ac:dyDescent="0.2">
      <c r="A323" s="37"/>
      <c r="B323" s="37"/>
      <c r="C323" s="37"/>
      <c r="D323" s="37"/>
      <c r="E323" s="37"/>
      <c r="F323" s="37"/>
      <c r="G323" s="37"/>
      <c r="H323" s="37"/>
      <c r="I323" s="37"/>
      <c r="J323" s="37"/>
      <c r="K323" s="37"/>
      <c r="L323" s="37">
        <v>13.189999999999932</v>
      </c>
      <c r="M323" s="37">
        <v>0.69166666666666876</v>
      </c>
      <c r="N323" s="37"/>
      <c r="O323" s="37">
        <f t="shared" si="5"/>
        <v>26.379999999999864</v>
      </c>
      <c r="P323" s="37">
        <v>0.69166666666666876</v>
      </c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</row>
    <row r="324" spans="1:29" ht="15.75" customHeight="1" x14ac:dyDescent="0.2">
      <c r="A324" s="37"/>
      <c r="B324" s="37"/>
      <c r="C324" s="37"/>
      <c r="D324" s="37"/>
      <c r="E324" s="37"/>
      <c r="F324" s="37"/>
      <c r="G324" s="37"/>
      <c r="H324" s="37"/>
      <c r="I324" s="37"/>
      <c r="J324" s="37"/>
      <c r="K324" s="37"/>
      <c r="L324" s="37">
        <v>13.199999999999932</v>
      </c>
      <c r="M324" s="37">
        <v>0.7</v>
      </c>
      <c r="N324" s="37"/>
      <c r="O324" s="37">
        <f t="shared" si="5"/>
        <v>26.399999999999864</v>
      </c>
      <c r="P324" s="37">
        <v>0.7</v>
      </c>
      <c r="Q324" s="29">
        <f>0.1/((L324-_xlfn.XLOOKUP(0.6,M124:M584,L124:L584,"",0,1))/0.01)</f>
        <v>8.3333333333335119E-3</v>
      </c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</row>
    <row r="325" spans="1:29" ht="15.75" customHeight="1" x14ac:dyDescent="0.2">
      <c r="A325" s="37"/>
      <c r="B325" s="37"/>
      <c r="C325" s="37"/>
      <c r="D325" s="37"/>
      <c r="E325" s="37"/>
      <c r="F325" s="37"/>
      <c r="G325" s="37"/>
      <c r="H325" s="37"/>
      <c r="I325" s="37"/>
      <c r="J325" s="37"/>
      <c r="K325" s="37"/>
      <c r="L325" s="37">
        <v>13.209999999999932</v>
      </c>
      <c r="M325" s="37">
        <v>0.71249999999999991</v>
      </c>
      <c r="N325" s="37"/>
      <c r="O325" s="37">
        <f t="shared" ref="O325:O388" si="6">L325*2</f>
        <v>26.419999999999863</v>
      </c>
      <c r="P325" s="37">
        <v>0.71249999999999991</v>
      </c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</row>
    <row r="326" spans="1:29" ht="15.75" customHeight="1" x14ac:dyDescent="0.2">
      <c r="A326" s="37"/>
      <c r="B326" s="37"/>
      <c r="C326" s="37"/>
      <c r="D326" s="37"/>
      <c r="E326" s="37"/>
      <c r="F326" s="37"/>
      <c r="G326" s="37"/>
      <c r="H326" s="37"/>
      <c r="I326" s="37"/>
      <c r="J326" s="37"/>
      <c r="K326" s="37"/>
      <c r="L326" s="37">
        <v>13.219999999999931</v>
      </c>
      <c r="M326" s="37">
        <v>0.72499999999999987</v>
      </c>
      <c r="N326" s="37"/>
      <c r="O326" s="37">
        <f t="shared" si="6"/>
        <v>26.439999999999863</v>
      </c>
      <c r="P326" s="37">
        <v>0.72499999999999987</v>
      </c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  <c r="AC326" s="37"/>
    </row>
    <row r="327" spans="1:29" ht="15.75" customHeight="1" x14ac:dyDescent="0.2">
      <c r="A327" s="37"/>
      <c r="B327" s="37"/>
      <c r="C327" s="37"/>
      <c r="D327" s="37"/>
      <c r="E327" s="37"/>
      <c r="F327" s="37"/>
      <c r="G327" s="37"/>
      <c r="H327" s="37"/>
      <c r="I327" s="37"/>
      <c r="J327" s="37"/>
      <c r="K327" s="37"/>
      <c r="L327" s="37">
        <v>13.229999999999931</v>
      </c>
      <c r="M327" s="37">
        <v>0.73749999999999982</v>
      </c>
      <c r="N327" s="37"/>
      <c r="O327" s="37">
        <f t="shared" si="6"/>
        <v>26.459999999999862</v>
      </c>
      <c r="P327" s="37">
        <v>0.73749999999999982</v>
      </c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  <c r="AC327" s="37"/>
    </row>
    <row r="328" spans="1:29" ht="15.75" customHeight="1" x14ac:dyDescent="0.2">
      <c r="A328" s="37"/>
      <c r="B328" s="37"/>
      <c r="C328" s="37"/>
      <c r="D328" s="37"/>
      <c r="E328" s="37"/>
      <c r="F328" s="37"/>
      <c r="G328" s="37"/>
      <c r="H328" s="37"/>
      <c r="I328" s="37"/>
      <c r="J328" s="37"/>
      <c r="K328" s="37"/>
      <c r="L328" s="37">
        <v>13.239999999999931</v>
      </c>
      <c r="M328" s="37">
        <v>0.74999999999999978</v>
      </c>
      <c r="N328" s="37"/>
      <c r="O328" s="37">
        <f t="shared" si="6"/>
        <v>26.479999999999862</v>
      </c>
      <c r="P328" s="37">
        <v>0.74999999999999978</v>
      </c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  <c r="AC328" s="37"/>
    </row>
    <row r="329" spans="1:29" ht="15.75" customHeight="1" x14ac:dyDescent="0.2">
      <c r="A329" s="37"/>
      <c r="B329" s="37"/>
      <c r="C329" s="37"/>
      <c r="D329" s="37"/>
      <c r="E329" s="37"/>
      <c r="F329" s="37"/>
      <c r="G329" s="37"/>
      <c r="H329" s="37"/>
      <c r="I329" s="37"/>
      <c r="J329" s="37"/>
      <c r="K329" s="37"/>
      <c r="L329" s="37">
        <v>13.249999999999931</v>
      </c>
      <c r="M329" s="37">
        <v>0.76249999999999973</v>
      </c>
      <c r="N329" s="37"/>
      <c r="O329" s="37">
        <f t="shared" si="6"/>
        <v>26.499999999999861</v>
      </c>
      <c r="P329" s="37">
        <v>0.76249999999999973</v>
      </c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  <c r="AC329" s="37"/>
    </row>
    <row r="330" spans="1:29" ht="15.75" customHeight="1" x14ac:dyDescent="0.2">
      <c r="A330" s="37"/>
      <c r="B330" s="37"/>
      <c r="C330" s="37"/>
      <c r="D330" s="37"/>
      <c r="E330" s="37"/>
      <c r="F330" s="37"/>
      <c r="G330" s="37"/>
      <c r="H330" s="37"/>
      <c r="I330" s="37"/>
      <c r="J330" s="37"/>
      <c r="K330" s="37"/>
      <c r="L330" s="37">
        <v>13.259999999999931</v>
      </c>
      <c r="M330" s="37">
        <v>0.77499999999999969</v>
      </c>
      <c r="N330" s="37"/>
      <c r="O330" s="37">
        <f t="shared" si="6"/>
        <v>26.519999999999861</v>
      </c>
      <c r="P330" s="37">
        <v>0.77499999999999969</v>
      </c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  <c r="AC330" s="37"/>
    </row>
    <row r="331" spans="1:29" ht="15.75" customHeight="1" x14ac:dyDescent="0.2">
      <c r="A331" s="37"/>
      <c r="B331" s="37"/>
      <c r="C331" s="37"/>
      <c r="D331" s="37"/>
      <c r="E331" s="37"/>
      <c r="F331" s="37"/>
      <c r="G331" s="37"/>
      <c r="H331" s="37"/>
      <c r="I331" s="37"/>
      <c r="J331" s="37"/>
      <c r="K331" s="37"/>
      <c r="L331" s="37">
        <v>13.26999999999993</v>
      </c>
      <c r="M331" s="37">
        <v>0.78749999999999964</v>
      </c>
      <c r="N331" s="37"/>
      <c r="O331" s="37">
        <f t="shared" si="6"/>
        <v>26.539999999999861</v>
      </c>
      <c r="P331" s="37">
        <v>0.78749999999999964</v>
      </c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  <c r="AC331" s="37"/>
    </row>
    <row r="332" spans="1:29" ht="15.75" customHeight="1" x14ac:dyDescent="0.2">
      <c r="A332" s="37"/>
      <c r="B332" s="37"/>
      <c r="C332" s="37"/>
      <c r="D332" s="37"/>
      <c r="E332" s="37"/>
      <c r="F332" s="37"/>
      <c r="G332" s="37"/>
      <c r="H332" s="37"/>
      <c r="I332" s="37"/>
      <c r="J332" s="37"/>
      <c r="K332" s="37"/>
      <c r="L332" s="37">
        <v>13.27999999999993</v>
      </c>
      <c r="M332" s="37">
        <v>0.8</v>
      </c>
      <c r="N332" s="37"/>
      <c r="O332" s="37">
        <f t="shared" si="6"/>
        <v>26.55999999999986</v>
      </c>
      <c r="P332" s="37">
        <v>0.8</v>
      </c>
      <c r="Q332" s="29">
        <f>0.1/((L332-_xlfn.XLOOKUP(0.7,M132:M592,L132:L592,"",0,1))/0.01)</f>
        <v>1.2500000000000268E-2</v>
      </c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</row>
    <row r="333" spans="1:29" ht="15.75" customHeight="1" x14ac:dyDescent="0.2">
      <c r="A333" s="37"/>
      <c r="B333" s="37"/>
      <c r="C333" s="37"/>
      <c r="D333" s="37"/>
      <c r="E333" s="37"/>
      <c r="F333" s="37"/>
      <c r="G333" s="37"/>
      <c r="H333" s="37"/>
      <c r="I333" s="37"/>
      <c r="J333" s="37"/>
      <c r="K333" s="37"/>
      <c r="L333" s="37">
        <v>13.28999999999993</v>
      </c>
      <c r="M333" s="37">
        <v>0.80833333333333357</v>
      </c>
      <c r="N333" s="37"/>
      <c r="O333" s="37">
        <f t="shared" si="6"/>
        <v>26.57999999999986</v>
      </c>
      <c r="P333" s="37">
        <v>0.80833333333333357</v>
      </c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  <c r="AC333" s="37"/>
    </row>
    <row r="334" spans="1:29" ht="15.75" customHeight="1" x14ac:dyDescent="0.2">
      <c r="A334" s="37"/>
      <c r="B334" s="37"/>
      <c r="C334" s="37"/>
      <c r="D334" s="37"/>
      <c r="E334" s="37"/>
      <c r="F334" s="37"/>
      <c r="G334" s="37"/>
      <c r="H334" s="37"/>
      <c r="I334" s="37"/>
      <c r="J334" s="37"/>
      <c r="K334" s="37"/>
      <c r="L334" s="37">
        <v>13.29999999999993</v>
      </c>
      <c r="M334" s="37">
        <v>0.8166666666666671</v>
      </c>
      <c r="N334" s="37"/>
      <c r="O334" s="37">
        <f t="shared" si="6"/>
        <v>26.599999999999859</v>
      </c>
      <c r="P334" s="37">
        <v>0.8166666666666671</v>
      </c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  <c r="AC334" s="37"/>
    </row>
    <row r="335" spans="1:29" ht="15.75" customHeight="1" x14ac:dyDescent="0.2">
      <c r="A335" s="37"/>
      <c r="B335" s="37"/>
      <c r="C335" s="37"/>
      <c r="D335" s="37"/>
      <c r="E335" s="37"/>
      <c r="F335" s="37"/>
      <c r="G335" s="37"/>
      <c r="H335" s="37"/>
      <c r="I335" s="37"/>
      <c r="J335" s="37"/>
      <c r="K335" s="37"/>
      <c r="L335" s="37">
        <v>13.309999999999929</v>
      </c>
      <c r="M335" s="37">
        <v>0.82500000000000062</v>
      </c>
      <c r="N335" s="37"/>
      <c r="O335" s="37">
        <f t="shared" si="6"/>
        <v>26.619999999999859</v>
      </c>
      <c r="P335" s="37">
        <v>0.82500000000000062</v>
      </c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  <c r="AC335" s="37"/>
    </row>
    <row r="336" spans="1:29" ht="15.75" customHeight="1" x14ac:dyDescent="0.2">
      <c r="A336" s="37"/>
      <c r="B336" s="37"/>
      <c r="C336" s="37"/>
      <c r="D336" s="37"/>
      <c r="E336" s="37"/>
      <c r="F336" s="37"/>
      <c r="G336" s="37"/>
      <c r="H336" s="37"/>
      <c r="I336" s="37"/>
      <c r="J336" s="37"/>
      <c r="K336" s="37"/>
      <c r="L336" s="37">
        <v>13.319999999999929</v>
      </c>
      <c r="M336" s="37">
        <v>0.83333333333333415</v>
      </c>
      <c r="N336" s="37"/>
      <c r="O336" s="37">
        <f t="shared" si="6"/>
        <v>26.639999999999858</v>
      </c>
      <c r="P336" s="37">
        <v>0.83333333333333415</v>
      </c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  <c r="AC336" s="37"/>
    </row>
    <row r="337" spans="1:29" ht="15.75" customHeight="1" x14ac:dyDescent="0.2">
      <c r="A337" s="37"/>
      <c r="B337" s="37"/>
      <c r="C337" s="37"/>
      <c r="D337" s="37"/>
      <c r="E337" s="37"/>
      <c r="F337" s="37"/>
      <c r="G337" s="37"/>
      <c r="H337" s="37"/>
      <c r="I337" s="37"/>
      <c r="J337" s="37"/>
      <c r="K337" s="37"/>
      <c r="L337" s="37">
        <v>13.329999999999929</v>
      </c>
      <c r="M337" s="37">
        <v>0.84166666666666767</v>
      </c>
      <c r="N337" s="37"/>
      <c r="O337" s="37">
        <f t="shared" si="6"/>
        <v>26.659999999999858</v>
      </c>
      <c r="P337" s="37">
        <v>0.84166666666666767</v>
      </c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  <c r="AC337" s="37"/>
    </row>
    <row r="338" spans="1:29" ht="15.75" customHeight="1" x14ac:dyDescent="0.2">
      <c r="A338" s="37"/>
      <c r="B338" s="37"/>
      <c r="C338" s="37"/>
      <c r="D338" s="37"/>
      <c r="E338" s="37"/>
      <c r="F338" s="37"/>
      <c r="G338" s="37"/>
      <c r="H338" s="37"/>
      <c r="I338" s="37"/>
      <c r="J338" s="37"/>
      <c r="K338" s="37"/>
      <c r="L338" s="37">
        <v>13.339999999999929</v>
      </c>
      <c r="M338" s="37">
        <v>0.8500000000000012</v>
      </c>
      <c r="N338" s="37"/>
      <c r="O338" s="37">
        <f t="shared" si="6"/>
        <v>26.679999999999858</v>
      </c>
      <c r="P338" s="37">
        <v>0.8500000000000012</v>
      </c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  <c r="AC338" s="37"/>
    </row>
    <row r="339" spans="1:29" ht="15.75" customHeight="1" x14ac:dyDescent="0.2">
      <c r="A339" s="37"/>
      <c r="B339" s="37"/>
      <c r="C339" s="37"/>
      <c r="D339" s="37"/>
      <c r="E339" s="37"/>
      <c r="F339" s="37"/>
      <c r="G339" s="37"/>
      <c r="H339" s="37"/>
      <c r="I339" s="37"/>
      <c r="J339" s="37"/>
      <c r="K339" s="37"/>
      <c r="L339" s="37">
        <v>13.349999999999929</v>
      </c>
      <c r="M339" s="37">
        <v>0.85833333333333472</v>
      </c>
      <c r="N339" s="37"/>
      <c r="O339" s="37">
        <f t="shared" si="6"/>
        <v>26.699999999999857</v>
      </c>
      <c r="P339" s="37">
        <v>0.85833333333333472</v>
      </c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  <c r="AC339" s="37"/>
    </row>
    <row r="340" spans="1:29" ht="15.75" customHeight="1" x14ac:dyDescent="0.2">
      <c r="A340" s="37"/>
      <c r="B340" s="37"/>
      <c r="C340" s="37"/>
      <c r="D340" s="37"/>
      <c r="E340" s="37"/>
      <c r="F340" s="37"/>
      <c r="G340" s="37"/>
      <c r="H340" s="37"/>
      <c r="I340" s="37"/>
      <c r="J340" s="37"/>
      <c r="K340" s="37"/>
      <c r="L340" s="37">
        <v>13.359999999999928</v>
      </c>
      <c r="M340" s="37">
        <v>0.86666666666666825</v>
      </c>
      <c r="N340" s="37"/>
      <c r="O340" s="37">
        <f t="shared" si="6"/>
        <v>26.719999999999857</v>
      </c>
      <c r="P340" s="37">
        <v>0.86666666666666825</v>
      </c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  <c r="AC340" s="37"/>
    </row>
    <row r="341" spans="1:29" ht="15.75" customHeight="1" x14ac:dyDescent="0.2">
      <c r="A341" s="37"/>
      <c r="B341" s="37"/>
      <c r="C341" s="37"/>
      <c r="D341" s="37"/>
      <c r="E341" s="37"/>
      <c r="F341" s="37"/>
      <c r="G341" s="37"/>
      <c r="H341" s="37"/>
      <c r="I341" s="37"/>
      <c r="J341" s="37"/>
      <c r="K341" s="37"/>
      <c r="L341" s="37">
        <v>13.369999999999928</v>
      </c>
      <c r="M341" s="37">
        <v>0.87500000000000178</v>
      </c>
      <c r="N341" s="37"/>
      <c r="O341" s="37">
        <f t="shared" si="6"/>
        <v>26.739999999999856</v>
      </c>
      <c r="P341" s="37">
        <v>0.87500000000000178</v>
      </c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  <c r="AC341" s="37"/>
    </row>
    <row r="342" spans="1:29" ht="15.75" customHeight="1" x14ac:dyDescent="0.2">
      <c r="A342" s="37"/>
      <c r="B342" s="37"/>
      <c r="C342" s="37"/>
      <c r="D342" s="37"/>
      <c r="E342" s="37"/>
      <c r="F342" s="37"/>
      <c r="G342" s="37"/>
      <c r="H342" s="37"/>
      <c r="I342" s="37"/>
      <c r="J342" s="37"/>
      <c r="K342" s="37"/>
      <c r="L342" s="37">
        <v>13.379999999999928</v>
      </c>
      <c r="M342" s="37">
        <v>0.8833333333333353</v>
      </c>
      <c r="N342" s="37"/>
      <c r="O342" s="37">
        <f t="shared" si="6"/>
        <v>26.759999999999856</v>
      </c>
      <c r="P342" s="37">
        <v>0.8833333333333353</v>
      </c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  <c r="AC342" s="37"/>
    </row>
    <row r="343" spans="1:29" ht="15.75" customHeight="1" x14ac:dyDescent="0.2">
      <c r="A343" s="37"/>
      <c r="B343" s="37"/>
      <c r="C343" s="37"/>
      <c r="D343" s="37"/>
      <c r="E343" s="37"/>
      <c r="F343" s="37"/>
      <c r="G343" s="37"/>
      <c r="H343" s="37"/>
      <c r="I343" s="37"/>
      <c r="J343" s="37"/>
      <c r="K343" s="37"/>
      <c r="L343" s="37">
        <v>13.389999999999928</v>
      </c>
      <c r="M343" s="37">
        <v>0.89166666666666883</v>
      </c>
      <c r="N343" s="37"/>
      <c r="O343" s="37">
        <f t="shared" si="6"/>
        <v>26.779999999999855</v>
      </c>
      <c r="P343" s="37">
        <v>0.89166666666666883</v>
      </c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  <c r="AC343" s="37"/>
    </row>
    <row r="344" spans="1:29" ht="15.75" customHeight="1" x14ac:dyDescent="0.2">
      <c r="A344" s="37"/>
      <c r="B344" s="37"/>
      <c r="C344" s="37"/>
      <c r="D344" s="37"/>
      <c r="E344" s="37"/>
      <c r="F344" s="37"/>
      <c r="G344" s="37"/>
      <c r="H344" s="37"/>
      <c r="I344" s="37"/>
      <c r="J344" s="37"/>
      <c r="K344" s="37"/>
      <c r="L344" s="37">
        <v>13.399999999999928</v>
      </c>
      <c r="M344" s="37">
        <v>0.9</v>
      </c>
      <c r="N344" s="37"/>
      <c r="O344" s="37">
        <f t="shared" si="6"/>
        <v>26.799999999999855</v>
      </c>
      <c r="P344" s="37">
        <v>0.9</v>
      </c>
      <c r="Q344" s="29">
        <f>0.1/((L344-_xlfn.XLOOKUP(0.8,M144:M604,L144:L604,"",0,1))/0.01)</f>
        <v>8.3333333333335119E-3</v>
      </c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  <c r="AC344" s="37"/>
    </row>
    <row r="345" spans="1:29" ht="15.75" customHeight="1" x14ac:dyDescent="0.2">
      <c r="A345" s="37"/>
      <c r="B345" s="37"/>
      <c r="C345" s="37"/>
      <c r="D345" s="37"/>
      <c r="E345" s="37"/>
      <c r="F345" s="37"/>
      <c r="G345" s="37"/>
      <c r="H345" s="37"/>
      <c r="I345" s="37"/>
      <c r="J345" s="37"/>
      <c r="K345" s="37"/>
      <c r="L345" s="37">
        <v>13.409999999999927</v>
      </c>
      <c r="M345" s="37">
        <v>0.90052631578947373</v>
      </c>
      <c r="N345" s="37"/>
      <c r="O345" s="37">
        <f t="shared" si="6"/>
        <v>26.819999999999855</v>
      </c>
      <c r="P345" s="37">
        <v>0.90052631578947373</v>
      </c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  <c r="AC345" s="37"/>
    </row>
    <row r="346" spans="1:29" ht="15.75" customHeight="1" x14ac:dyDescent="0.2">
      <c r="A346" s="37"/>
      <c r="B346" s="37"/>
      <c r="C346" s="37"/>
      <c r="D346" s="37"/>
      <c r="E346" s="37"/>
      <c r="F346" s="37"/>
      <c r="G346" s="37"/>
      <c r="H346" s="37"/>
      <c r="I346" s="37"/>
      <c r="J346" s="37"/>
      <c r="K346" s="37"/>
      <c r="L346" s="37">
        <v>13.419999999999927</v>
      </c>
      <c r="M346" s="37">
        <v>0.90105263157894744</v>
      </c>
      <c r="N346" s="37"/>
      <c r="O346" s="37">
        <f t="shared" si="6"/>
        <v>26.839999999999854</v>
      </c>
      <c r="P346" s="37">
        <v>0.90105263157894744</v>
      </c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  <c r="AC346" s="37"/>
    </row>
    <row r="347" spans="1:29" ht="15.75" customHeight="1" x14ac:dyDescent="0.2">
      <c r="A347" s="37"/>
      <c r="B347" s="37"/>
      <c r="C347" s="37"/>
      <c r="D347" s="37"/>
      <c r="E347" s="37"/>
      <c r="F347" s="37"/>
      <c r="G347" s="37"/>
      <c r="H347" s="37"/>
      <c r="I347" s="37"/>
      <c r="J347" s="37"/>
      <c r="K347" s="37"/>
      <c r="L347" s="37">
        <v>13.429999999999927</v>
      </c>
      <c r="M347" s="37">
        <v>0.90157894736842115</v>
      </c>
      <c r="N347" s="37"/>
      <c r="O347" s="37">
        <f t="shared" si="6"/>
        <v>26.859999999999854</v>
      </c>
      <c r="P347" s="37">
        <v>0.90157894736842115</v>
      </c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  <c r="AC347" s="37"/>
    </row>
    <row r="348" spans="1:29" ht="15.75" customHeight="1" x14ac:dyDescent="0.2">
      <c r="A348" s="37"/>
      <c r="B348" s="37"/>
      <c r="C348" s="37"/>
      <c r="D348" s="37"/>
      <c r="E348" s="37"/>
      <c r="F348" s="37"/>
      <c r="G348" s="37"/>
      <c r="H348" s="37"/>
      <c r="I348" s="37"/>
      <c r="J348" s="37"/>
      <c r="K348" s="37"/>
      <c r="L348" s="37">
        <v>13.439999999999927</v>
      </c>
      <c r="M348" s="37">
        <v>0.90210526315789485</v>
      </c>
      <c r="N348" s="37"/>
      <c r="O348" s="37">
        <f t="shared" si="6"/>
        <v>26.879999999999853</v>
      </c>
      <c r="P348" s="37">
        <v>0.90210526315789485</v>
      </c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  <c r="AC348" s="37"/>
    </row>
    <row r="349" spans="1:29" ht="15.75" customHeight="1" x14ac:dyDescent="0.2">
      <c r="A349" s="37"/>
      <c r="B349" s="37"/>
      <c r="C349" s="37"/>
      <c r="D349" s="37"/>
      <c r="E349" s="37"/>
      <c r="F349" s="37"/>
      <c r="G349" s="37"/>
      <c r="H349" s="37"/>
      <c r="I349" s="37"/>
      <c r="J349" s="37"/>
      <c r="K349" s="37"/>
      <c r="L349" s="37">
        <v>13.449999999999926</v>
      </c>
      <c r="M349" s="37">
        <v>0.90263157894736856</v>
      </c>
      <c r="N349" s="37"/>
      <c r="O349" s="37">
        <f t="shared" si="6"/>
        <v>26.899999999999853</v>
      </c>
      <c r="P349" s="37">
        <v>0.90263157894736856</v>
      </c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  <c r="AC349" s="37"/>
    </row>
    <row r="350" spans="1:29" ht="15.75" customHeight="1" x14ac:dyDescent="0.2">
      <c r="A350" s="37"/>
      <c r="B350" s="37"/>
      <c r="C350" s="37"/>
      <c r="D350" s="37"/>
      <c r="E350" s="37"/>
      <c r="F350" s="37"/>
      <c r="G350" s="37"/>
      <c r="H350" s="37"/>
      <c r="I350" s="37"/>
      <c r="J350" s="37"/>
      <c r="K350" s="37"/>
      <c r="L350" s="37">
        <v>13.459999999999926</v>
      </c>
      <c r="M350" s="37">
        <v>0.90315789473684227</v>
      </c>
      <c r="N350" s="37"/>
      <c r="O350" s="37">
        <f t="shared" si="6"/>
        <v>26.919999999999852</v>
      </c>
      <c r="P350" s="37">
        <v>0.90315789473684227</v>
      </c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</row>
    <row r="351" spans="1:29" ht="15.75" customHeight="1" x14ac:dyDescent="0.2">
      <c r="A351" s="37"/>
      <c r="B351" s="37"/>
      <c r="C351" s="37"/>
      <c r="D351" s="37"/>
      <c r="E351" s="37"/>
      <c r="F351" s="37"/>
      <c r="G351" s="37"/>
      <c r="H351" s="37"/>
      <c r="I351" s="37"/>
      <c r="J351" s="37"/>
      <c r="K351" s="37"/>
      <c r="L351" s="37">
        <v>13.469999999999926</v>
      </c>
      <c r="M351" s="37">
        <v>0.90368421052631598</v>
      </c>
      <c r="N351" s="37"/>
      <c r="O351" s="37">
        <f t="shared" si="6"/>
        <v>26.939999999999852</v>
      </c>
      <c r="P351" s="37">
        <v>0.90368421052631598</v>
      </c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  <c r="AC351" s="37"/>
    </row>
    <row r="352" spans="1:29" ht="15.75" customHeight="1" x14ac:dyDescent="0.2">
      <c r="A352" s="37"/>
      <c r="B352" s="37"/>
      <c r="C352" s="37"/>
      <c r="D352" s="37"/>
      <c r="E352" s="37"/>
      <c r="F352" s="37"/>
      <c r="G352" s="37"/>
      <c r="H352" s="37"/>
      <c r="I352" s="37"/>
      <c r="J352" s="37"/>
      <c r="K352" s="37"/>
      <c r="L352" s="37">
        <v>13.479999999999926</v>
      </c>
      <c r="M352" s="37">
        <v>0.90421052631578969</v>
      </c>
      <c r="N352" s="37"/>
      <c r="O352" s="37">
        <f t="shared" si="6"/>
        <v>26.959999999999852</v>
      </c>
      <c r="P352" s="37">
        <v>0.90421052631578969</v>
      </c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  <c r="AC352" s="37"/>
    </row>
    <row r="353" spans="1:29" ht="15.75" customHeight="1" x14ac:dyDescent="0.2">
      <c r="A353" s="37"/>
      <c r="B353" s="37"/>
      <c r="C353" s="37"/>
      <c r="D353" s="37"/>
      <c r="E353" s="37"/>
      <c r="F353" s="37"/>
      <c r="G353" s="37"/>
      <c r="H353" s="37"/>
      <c r="I353" s="37"/>
      <c r="J353" s="37"/>
      <c r="K353" s="37"/>
      <c r="L353" s="37">
        <v>13.489999999999926</v>
      </c>
      <c r="M353" s="37">
        <v>0.90473684210526339</v>
      </c>
      <c r="N353" s="37"/>
      <c r="O353" s="37">
        <f t="shared" si="6"/>
        <v>26.979999999999851</v>
      </c>
      <c r="P353" s="37">
        <v>0.90473684210526339</v>
      </c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  <c r="AC353" s="37"/>
    </row>
    <row r="354" spans="1:29" ht="15.75" customHeight="1" x14ac:dyDescent="0.2">
      <c r="A354" s="37"/>
      <c r="B354" s="37"/>
      <c r="C354" s="37"/>
      <c r="D354" s="37"/>
      <c r="E354" s="37"/>
      <c r="F354" s="37"/>
      <c r="G354" s="37"/>
      <c r="H354" s="37"/>
      <c r="I354" s="37"/>
      <c r="J354" s="37"/>
      <c r="K354" s="37"/>
      <c r="L354" s="37">
        <v>13.499999999999925</v>
      </c>
      <c r="M354" s="37">
        <v>0.9052631578947371</v>
      </c>
      <c r="N354" s="37"/>
      <c r="O354" s="37">
        <f t="shared" si="6"/>
        <v>26.999999999999851</v>
      </c>
      <c r="P354" s="37">
        <v>0.9052631578947371</v>
      </c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  <c r="AC354" s="37"/>
    </row>
    <row r="355" spans="1:29" ht="15.75" customHeight="1" x14ac:dyDescent="0.2">
      <c r="A355" s="37"/>
      <c r="B355" s="37"/>
      <c r="C355" s="37"/>
      <c r="D355" s="37"/>
      <c r="E355" s="37"/>
      <c r="F355" s="37"/>
      <c r="G355" s="37"/>
      <c r="H355" s="37"/>
      <c r="I355" s="37"/>
      <c r="J355" s="37"/>
      <c r="K355" s="37"/>
      <c r="L355" s="37">
        <v>13.509999999999925</v>
      </c>
      <c r="M355" s="37">
        <v>0.90578947368421081</v>
      </c>
      <c r="N355" s="37"/>
      <c r="O355" s="37">
        <f t="shared" si="6"/>
        <v>27.01999999999985</v>
      </c>
      <c r="P355" s="37">
        <v>0.90578947368421081</v>
      </c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  <c r="AC355" s="37"/>
    </row>
    <row r="356" spans="1:29" ht="15.75" customHeight="1" x14ac:dyDescent="0.2">
      <c r="A356" s="37"/>
      <c r="B356" s="37"/>
      <c r="C356" s="37"/>
      <c r="D356" s="37"/>
      <c r="E356" s="37"/>
      <c r="F356" s="37"/>
      <c r="G356" s="37"/>
      <c r="H356" s="37"/>
      <c r="I356" s="37"/>
      <c r="J356" s="37"/>
      <c r="K356" s="37"/>
      <c r="L356" s="37">
        <v>13.519999999999925</v>
      </c>
      <c r="M356" s="37">
        <v>0.90631578947368452</v>
      </c>
      <c r="N356" s="37"/>
      <c r="O356" s="37">
        <f t="shared" si="6"/>
        <v>27.03999999999985</v>
      </c>
      <c r="P356" s="37">
        <v>0.90631578947368452</v>
      </c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  <c r="AC356" s="37"/>
    </row>
    <row r="357" spans="1:29" ht="15.75" customHeight="1" x14ac:dyDescent="0.2">
      <c r="A357" s="37"/>
      <c r="B357" s="37"/>
      <c r="C357" s="37"/>
      <c r="D357" s="37"/>
      <c r="E357" s="37"/>
      <c r="F357" s="37"/>
      <c r="G357" s="37"/>
      <c r="H357" s="37"/>
      <c r="I357" s="37"/>
      <c r="J357" s="37"/>
      <c r="K357" s="37"/>
      <c r="L357" s="37">
        <v>13.529999999999925</v>
      </c>
      <c r="M357" s="37">
        <v>0.90684210526315823</v>
      </c>
      <c r="N357" s="37"/>
      <c r="O357" s="37">
        <f t="shared" si="6"/>
        <v>27.05999999999985</v>
      </c>
      <c r="P357" s="37">
        <v>0.90684210526315823</v>
      </c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  <c r="AC357" s="37"/>
    </row>
    <row r="358" spans="1:29" ht="15.75" customHeight="1" x14ac:dyDescent="0.2">
      <c r="A358" s="37"/>
      <c r="B358" s="37"/>
      <c r="C358" s="37"/>
      <c r="D358" s="37"/>
      <c r="E358" s="37"/>
      <c r="F358" s="37"/>
      <c r="G358" s="37"/>
      <c r="H358" s="37"/>
      <c r="I358" s="37"/>
      <c r="J358" s="37"/>
      <c r="K358" s="37"/>
      <c r="L358" s="37">
        <v>13.539999999999925</v>
      </c>
      <c r="M358" s="37">
        <v>0.90736842105263193</v>
      </c>
      <c r="N358" s="37"/>
      <c r="O358" s="37">
        <f t="shared" si="6"/>
        <v>27.079999999999849</v>
      </c>
      <c r="P358" s="37">
        <v>0.90736842105263193</v>
      </c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  <c r="AC358" s="37"/>
    </row>
    <row r="359" spans="1:29" ht="15.75" customHeight="1" x14ac:dyDescent="0.2">
      <c r="A359" s="37"/>
      <c r="B359" s="37"/>
      <c r="C359" s="37"/>
      <c r="D359" s="37"/>
      <c r="E359" s="37"/>
      <c r="F359" s="37"/>
      <c r="G359" s="37"/>
      <c r="H359" s="37"/>
      <c r="I359" s="37"/>
      <c r="J359" s="37"/>
      <c r="K359" s="37"/>
      <c r="L359" s="37">
        <v>13.549999999999924</v>
      </c>
      <c r="M359" s="37">
        <v>0.90789473684210564</v>
      </c>
      <c r="N359" s="37"/>
      <c r="O359" s="37">
        <f t="shared" si="6"/>
        <v>27.099999999999849</v>
      </c>
      <c r="P359" s="37">
        <v>0.90789473684210564</v>
      </c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  <c r="AC359" s="37"/>
    </row>
    <row r="360" spans="1:29" ht="15.75" customHeight="1" x14ac:dyDescent="0.2">
      <c r="A360" s="37"/>
      <c r="B360" s="37"/>
      <c r="C360" s="37"/>
      <c r="D360" s="37"/>
      <c r="E360" s="37"/>
      <c r="F360" s="37"/>
      <c r="G360" s="37"/>
      <c r="H360" s="37"/>
      <c r="I360" s="37"/>
      <c r="J360" s="37"/>
      <c r="K360" s="37"/>
      <c r="L360" s="37">
        <v>13.559999999999924</v>
      </c>
      <c r="M360" s="37">
        <v>0.90842105263157935</v>
      </c>
      <c r="N360" s="37"/>
      <c r="O360" s="37">
        <f t="shared" si="6"/>
        <v>27.119999999999848</v>
      </c>
      <c r="P360" s="37">
        <v>0.90842105263157935</v>
      </c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  <c r="AC360" s="37"/>
    </row>
    <row r="361" spans="1:29" ht="15.75" customHeight="1" x14ac:dyDescent="0.2">
      <c r="A361" s="37"/>
      <c r="B361" s="37"/>
      <c r="C361" s="37"/>
      <c r="D361" s="37"/>
      <c r="E361" s="37"/>
      <c r="F361" s="37"/>
      <c r="G361" s="37"/>
      <c r="H361" s="37"/>
      <c r="I361" s="37"/>
      <c r="J361" s="37"/>
      <c r="K361" s="37"/>
      <c r="L361" s="37">
        <v>13.569999999999924</v>
      </c>
      <c r="M361" s="37">
        <v>0.90894736842105306</v>
      </c>
      <c r="N361" s="37"/>
      <c r="O361" s="37">
        <f t="shared" si="6"/>
        <v>27.139999999999848</v>
      </c>
      <c r="P361" s="37">
        <v>0.90894736842105306</v>
      </c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  <c r="AC361" s="37"/>
    </row>
    <row r="362" spans="1:29" ht="15.75" customHeight="1" x14ac:dyDescent="0.2">
      <c r="A362" s="37"/>
      <c r="B362" s="37"/>
      <c r="C362" s="37"/>
      <c r="D362" s="37"/>
      <c r="E362" s="37"/>
      <c r="F362" s="37"/>
      <c r="G362" s="37"/>
      <c r="H362" s="37"/>
      <c r="I362" s="37"/>
      <c r="J362" s="37"/>
      <c r="K362" s="37"/>
      <c r="L362" s="37">
        <v>13.579999999999924</v>
      </c>
      <c r="M362" s="37">
        <v>0.90947368421052677</v>
      </c>
      <c r="N362" s="37"/>
      <c r="O362" s="37">
        <f t="shared" si="6"/>
        <v>27.159999999999847</v>
      </c>
      <c r="P362" s="37">
        <v>0.90947368421052677</v>
      </c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</row>
    <row r="363" spans="1:29" ht="15.75" customHeight="1" x14ac:dyDescent="0.2">
      <c r="A363" s="37"/>
      <c r="B363" s="37"/>
      <c r="C363" s="37"/>
      <c r="D363" s="37"/>
      <c r="E363" s="37"/>
      <c r="F363" s="37"/>
      <c r="G363" s="37"/>
      <c r="H363" s="37"/>
      <c r="I363" s="37"/>
      <c r="J363" s="37"/>
      <c r="K363" s="37"/>
      <c r="L363" s="37">
        <v>13.589999999999923</v>
      </c>
      <c r="M363" s="37">
        <v>0.91000000000000048</v>
      </c>
      <c r="N363" s="37"/>
      <c r="O363" s="37">
        <f t="shared" si="6"/>
        <v>27.179999999999847</v>
      </c>
      <c r="P363" s="37">
        <v>0.91000000000000048</v>
      </c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  <c r="AC363" s="37"/>
    </row>
    <row r="364" spans="1:29" ht="15.75" customHeight="1" x14ac:dyDescent="0.2">
      <c r="A364" s="37"/>
      <c r="B364" s="37"/>
      <c r="C364" s="37"/>
      <c r="D364" s="37"/>
      <c r="E364" s="37"/>
      <c r="F364" s="37"/>
      <c r="G364" s="37"/>
      <c r="H364" s="37"/>
      <c r="I364" s="37"/>
      <c r="J364" s="37"/>
      <c r="K364" s="37"/>
      <c r="L364" s="37">
        <v>13.599999999999923</v>
      </c>
      <c r="M364" s="37">
        <v>0.91052631578947418</v>
      </c>
      <c r="N364" s="37"/>
      <c r="O364" s="37">
        <f t="shared" si="6"/>
        <v>27.199999999999847</v>
      </c>
      <c r="P364" s="37">
        <v>0.91052631578947418</v>
      </c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  <c r="AC364" s="37"/>
    </row>
    <row r="365" spans="1:29" ht="15.75" customHeight="1" x14ac:dyDescent="0.2">
      <c r="A365" s="37"/>
      <c r="B365" s="37"/>
      <c r="C365" s="37"/>
      <c r="D365" s="37"/>
      <c r="E365" s="37"/>
      <c r="F365" s="37"/>
      <c r="G365" s="37"/>
      <c r="H365" s="37"/>
      <c r="I365" s="37"/>
      <c r="J365" s="37"/>
      <c r="K365" s="37"/>
      <c r="L365" s="37">
        <v>13.609999999999923</v>
      </c>
      <c r="M365" s="37">
        <v>0.91105263157894789</v>
      </c>
      <c r="N365" s="37"/>
      <c r="O365" s="37">
        <f t="shared" si="6"/>
        <v>27.219999999999846</v>
      </c>
      <c r="P365" s="37">
        <v>0.91105263157894789</v>
      </c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  <c r="AC365" s="37"/>
    </row>
    <row r="366" spans="1:29" ht="15.75" customHeight="1" x14ac:dyDescent="0.2">
      <c r="A366" s="37"/>
      <c r="B366" s="37"/>
      <c r="C366" s="37"/>
      <c r="D366" s="37"/>
      <c r="E366" s="37"/>
      <c r="F366" s="37"/>
      <c r="G366" s="37"/>
      <c r="H366" s="37"/>
      <c r="I366" s="37"/>
      <c r="J366" s="37"/>
      <c r="K366" s="37"/>
      <c r="L366" s="37">
        <v>13.619999999999923</v>
      </c>
      <c r="M366" s="37">
        <v>0.9115789473684216</v>
      </c>
      <c r="N366" s="37"/>
      <c r="O366" s="37">
        <f t="shared" si="6"/>
        <v>27.239999999999846</v>
      </c>
      <c r="P366" s="37">
        <v>0.9115789473684216</v>
      </c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  <c r="AC366" s="37"/>
    </row>
    <row r="367" spans="1:29" ht="15.75" customHeight="1" x14ac:dyDescent="0.2">
      <c r="A367" s="37"/>
      <c r="B367" s="37"/>
      <c r="C367" s="37"/>
      <c r="D367" s="37"/>
      <c r="E367" s="37"/>
      <c r="F367" s="37"/>
      <c r="G367" s="37"/>
      <c r="H367" s="37"/>
      <c r="I367" s="37"/>
      <c r="J367" s="37"/>
      <c r="K367" s="37"/>
      <c r="L367" s="37">
        <v>13.629999999999923</v>
      </c>
      <c r="M367" s="37">
        <v>0.91210526315789531</v>
      </c>
      <c r="N367" s="37"/>
      <c r="O367" s="37">
        <f t="shared" si="6"/>
        <v>27.259999999999845</v>
      </c>
      <c r="P367" s="37">
        <v>0.91210526315789531</v>
      </c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  <c r="AC367" s="37"/>
    </row>
    <row r="368" spans="1:29" ht="15.75" customHeight="1" x14ac:dyDescent="0.2">
      <c r="A368" s="37"/>
      <c r="B368" s="37"/>
      <c r="C368" s="37"/>
      <c r="D368" s="37"/>
      <c r="E368" s="37"/>
      <c r="F368" s="37"/>
      <c r="G368" s="37"/>
      <c r="H368" s="37"/>
      <c r="I368" s="37"/>
      <c r="J368" s="37"/>
      <c r="K368" s="37"/>
      <c r="L368" s="37">
        <v>13.639999999999922</v>
      </c>
      <c r="M368" s="37">
        <v>0.91263157894736902</v>
      </c>
      <c r="N368" s="37"/>
      <c r="O368" s="37">
        <f t="shared" si="6"/>
        <v>27.279999999999845</v>
      </c>
      <c r="P368" s="37">
        <v>0.91263157894736902</v>
      </c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  <c r="AC368" s="37"/>
    </row>
    <row r="369" spans="1:29" ht="15.75" customHeight="1" x14ac:dyDescent="0.2">
      <c r="A369" s="37"/>
      <c r="B369" s="37"/>
      <c r="C369" s="37"/>
      <c r="D369" s="37"/>
      <c r="E369" s="37"/>
      <c r="F369" s="37"/>
      <c r="G369" s="37"/>
      <c r="H369" s="37"/>
      <c r="I369" s="37"/>
      <c r="J369" s="37"/>
      <c r="K369" s="37"/>
      <c r="L369" s="37">
        <v>13.649999999999922</v>
      </c>
      <c r="M369" s="37">
        <v>0.91315789473684272</v>
      </c>
      <c r="N369" s="37"/>
      <c r="O369" s="37">
        <f t="shared" si="6"/>
        <v>27.299999999999844</v>
      </c>
      <c r="P369" s="37">
        <v>0.91315789473684272</v>
      </c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</row>
    <row r="370" spans="1:29" ht="15.75" customHeight="1" x14ac:dyDescent="0.2">
      <c r="A370" s="37"/>
      <c r="B370" s="37"/>
      <c r="C370" s="37"/>
      <c r="D370" s="37"/>
      <c r="E370" s="37"/>
      <c r="F370" s="37"/>
      <c r="G370" s="37"/>
      <c r="H370" s="37"/>
      <c r="I370" s="37"/>
      <c r="J370" s="37"/>
      <c r="K370" s="37"/>
      <c r="L370" s="37">
        <v>13.659999999999922</v>
      </c>
      <c r="M370" s="37">
        <v>0.91368421052631643</v>
      </c>
      <c r="N370" s="37"/>
      <c r="O370" s="37">
        <f t="shared" si="6"/>
        <v>27.319999999999844</v>
      </c>
      <c r="P370" s="37">
        <v>0.91368421052631643</v>
      </c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  <c r="AC370" s="37"/>
    </row>
    <row r="371" spans="1:29" ht="15.75" customHeight="1" x14ac:dyDescent="0.2">
      <c r="A371" s="37"/>
      <c r="B371" s="37"/>
      <c r="C371" s="37"/>
      <c r="D371" s="37"/>
      <c r="E371" s="37"/>
      <c r="F371" s="37"/>
      <c r="G371" s="37"/>
      <c r="H371" s="37"/>
      <c r="I371" s="37"/>
      <c r="J371" s="37"/>
      <c r="K371" s="37"/>
      <c r="L371" s="37">
        <v>13.669999999999922</v>
      </c>
      <c r="M371" s="37">
        <v>0.91421052631579014</v>
      </c>
      <c r="N371" s="37"/>
      <c r="O371" s="37">
        <f t="shared" si="6"/>
        <v>27.339999999999844</v>
      </c>
      <c r="P371" s="37">
        <v>0.91421052631579014</v>
      </c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  <c r="AC371" s="37"/>
    </row>
    <row r="372" spans="1:29" ht="15.75" customHeight="1" x14ac:dyDescent="0.2">
      <c r="A372" s="37"/>
      <c r="B372" s="37"/>
      <c r="C372" s="37"/>
      <c r="D372" s="37"/>
      <c r="E372" s="37"/>
      <c r="F372" s="37"/>
      <c r="G372" s="37"/>
      <c r="H372" s="37"/>
      <c r="I372" s="37"/>
      <c r="J372" s="37"/>
      <c r="K372" s="37"/>
      <c r="L372" s="37">
        <v>13.679999999999922</v>
      </c>
      <c r="M372" s="37">
        <v>0.91473684210526385</v>
      </c>
      <c r="N372" s="37"/>
      <c r="O372" s="37">
        <f t="shared" si="6"/>
        <v>27.359999999999843</v>
      </c>
      <c r="P372" s="37">
        <v>0.91473684210526385</v>
      </c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  <c r="AC372" s="37"/>
    </row>
    <row r="373" spans="1:29" ht="15.75" customHeight="1" x14ac:dyDescent="0.2">
      <c r="A373" s="37"/>
      <c r="B373" s="37"/>
      <c r="C373" s="37"/>
      <c r="D373" s="37"/>
      <c r="E373" s="37"/>
      <c r="F373" s="37"/>
      <c r="G373" s="37"/>
      <c r="H373" s="37"/>
      <c r="I373" s="37"/>
      <c r="J373" s="37"/>
      <c r="K373" s="37"/>
      <c r="L373" s="37">
        <v>13.689999999999921</v>
      </c>
      <c r="M373" s="37">
        <v>0.91526315789473756</v>
      </c>
      <c r="N373" s="37"/>
      <c r="O373" s="37">
        <f t="shared" si="6"/>
        <v>27.379999999999843</v>
      </c>
      <c r="P373" s="37">
        <v>0.91526315789473756</v>
      </c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  <c r="AC373" s="37"/>
    </row>
    <row r="374" spans="1:29" ht="15.75" customHeight="1" x14ac:dyDescent="0.2">
      <c r="A374" s="37"/>
      <c r="B374" s="37"/>
      <c r="C374" s="37"/>
      <c r="D374" s="37"/>
      <c r="E374" s="37"/>
      <c r="F374" s="37"/>
      <c r="G374" s="37"/>
      <c r="H374" s="37"/>
      <c r="I374" s="37"/>
      <c r="J374" s="37"/>
      <c r="K374" s="37"/>
      <c r="L374" s="37">
        <v>13.699999999999921</v>
      </c>
      <c r="M374" s="37">
        <v>0.91578947368421126</v>
      </c>
      <c r="N374" s="37"/>
      <c r="O374" s="37">
        <f t="shared" si="6"/>
        <v>27.399999999999842</v>
      </c>
      <c r="P374" s="37">
        <v>0.91578947368421126</v>
      </c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  <c r="AC374" s="37"/>
    </row>
    <row r="375" spans="1:29" ht="15.75" customHeight="1" x14ac:dyDescent="0.2">
      <c r="A375" s="37"/>
      <c r="B375" s="37"/>
      <c r="C375" s="37"/>
      <c r="D375" s="37"/>
      <c r="E375" s="37"/>
      <c r="F375" s="37"/>
      <c r="G375" s="37"/>
      <c r="H375" s="37"/>
      <c r="I375" s="37"/>
      <c r="J375" s="37"/>
      <c r="K375" s="37"/>
      <c r="L375" s="37">
        <v>13.709999999999921</v>
      </c>
      <c r="M375" s="37">
        <v>0.91631578947368497</v>
      </c>
      <c r="N375" s="37"/>
      <c r="O375" s="37">
        <f t="shared" si="6"/>
        <v>27.419999999999842</v>
      </c>
      <c r="P375" s="37">
        <v>0.91631578947368497</v>
      </c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  <c r="AC375" s="37"/>
    </row>
    <row r="376" spans="1:29" ht="15.75" customHeight="1" x14ac:dyDescent="0.2">
      <c r="A376" s="37"/>
      <c r="B376" s="37"/>
      <c r="C376" s="37"/>
      <c r="D376" s="37"/>
      <c r="E376" s="37"/>
      <c r="F376" s="37"/>
      <c r="G376" s="37"/>
      <c r="H376" s="37"/>
      <c r="I376" s="37"/>
      <c r="J376" s="37"/>
      <c r="K376" s="37"/>
      <c r="L376" s="37">
        <v>13.719999999999921</v>
      </c>
      <c r="M376" s="37">
        <v>0.91684210526315868</v>
      </c>
      <c r="N376" s="37"/>
      <c r="O376" s="37">
        <f t="shared" si="6"/>
        <v>27.439999999999841</v>
      </c>
      <c r="P376" s="37">
        <v>0.91684210526315868</v>
      </c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  <c r="AC376" s="37"/>
    </row>
    <row r="377" spans="1:29" ht="15.75" customHeight="1" x14ac:dyDescent="0.2">
      <c r="A377" s="37"/>
      <c r="B377" s="37"/>
      <c r="C377" s="37"/>
      <c r="D377" s="37"/>
      <c r="E377" s="37"/>
      <c r="F377" s="37"/>
      <c r="G377" s="37"/>
      <c r="H377" s="37"/>
      <c r="I377" s="37"/>
      <c r="J377" s="37"/>
      <c r="K377" s="37"/>
      <c r="L377" s="37">
        <v>13.72999999999992</v>
      </c>
      <c r="M377" s="37">
        <v>0.91736842105263239</v>
      </c>
      <c r="N377" s="37"/>
      <c r="O377" s="37">
        <f t="shared" si="6"/>
        <v>27.459999999999841</v>
      </c>
      <c r="P377" s="37">
        <v>0.91736842105263239</v>
      </c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  <c r="AC377" s="37"/>
    </row>
    <row r="378" spans="1:29" ht="15.75" customHeight="1" x14ac:dyDescent="0.2">
      <c r="A378" s="37"/>
      <c r="B378" s="37"/>
      <c r="C378" s="37"/>
      <c r="D378" s="37"/>
      <c r="E378" s="37"/>
      <c r="F378" s="37"/>
      <c r="G378" s="37"/>
      <c r="H378" s="37"/>
      <c r="I378" s="37"/>
      <c r="J378" s="37"/>
      <c r="K378" s="37"/>
      <c r="L378" s="37">
        <v>13.73999999999992</v>
      </c>
      <c r="M378" s="37">
        <v>0.9178947368421061</v>
      </c>
      <c r="N378" s="37"/>
      <c r="O378" s="37">
        <f t="shared" si="6"/>
        <v>27.479999999999841</v>
      </c>
      <c r="P378" s="37">
        <v>0.9178947368421061</v>
      </c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  <c r="AC378" s="37"/>
    </row>
    <row r="379" spans="1:29" ht="15.75" customHeight="1" x14ac:dyDescent="0.2">
      <c r="A379" s="37"/>
      <c r="B379" s="37"/>
      <c r="C379" s="37"/>
      <c r="D379" s="37"/>
      <c r="E379" s="37"/>
      <c r="F379" s="37"/>
      <c r="G379" s="37"/>
      <c r="H379" s="37"/>
      <c r="I379" s="37"/>
      <c r="J379" s="37"/>
      <c r="K379" s="37"/>
      <c r="L379" s="37">
        <v>13.74999999999992</v>
      </c>
      <c r="M379" s="37">
        <v>0.9184210526315798</v>
      </c>
      <c r="N379" s="37"/>
      <c r="O379" s="37">
        <f t="shared" si="6"/>
        <v>27.49999999999984</v>
      </c>
      <c r="P379" s="37">
        <v>0.9184210526315798</v>
      </c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  <c r="AC379" s="37"/>
    </row>
    <row r="380" spans="1:29" ht="15.75" customHeight="1" x14ac:dyDescent="0.2">
      <c r="A380" s="37"/>
      <c r="B380" s="37"/>
      <c r="C380" s="37"/>
      <c r="D380" s="37"/>
      <c r="E380" s="37"/>
      <c r="F380" s="37"/>
      <c r="G380" s="37"/>
      <c r="H380" s="37"/>
      <c r="I380" s="37"/>
      <c r="J380" s="37"/>
      <c r="K380" s="37"/>
      <c r="L380" s="37">
        <v>13.75999999999992</v>
      </c>
      <c r="M380" s="37">
        <v>0.91894736842105351</v>
      </c>
      <c r="N380" s="37"/>
      <c r="O380" s="37">
        <f t="shared" si="6"/>
        <v>27.51999999999984</v>
      </c>
      <c r="P380" s="37">
        <v>0.91894736842105351</v>
      </c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  <c r="AC380" s="37"/>
    </row>
    <row r="381" spans="1:29" ht="15.75" customHeight="1" x14ac:dyDescent="0.2">
      <c r="A381" s="37"/>
      <c r="B381" s="37"/>
      <c r="C381" s="37"/>
      <c r="D381" s="37"/>
      <c r="E381" s="37"/>
      <c r="F381" s="37"/>
      <c r="G381" s="37"/>
      <c r="H381" s="37"/>
      <c r="I381" s="37"/>
      <c r="J381" s="37"/>
      <c r="K381" s="37"/>
      <c r="L381" s="37">
        <v>13.76999999999992</v>
      </c>
      <c r="M381" s="37">
        <v>0.91947368421052722</v>
      </c>
      <c r="N381" s="37"/>
      <c r="O381" s="37">
        <f t="shared" si="6"/>
        <v>27.539999999999839</v>
      </c>
      <c r="P381" s="37">
        <v>0.91947368421052722</v>
      </c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  <c r="AC381" s="37"/>
    </row>
    <row r="382" spans="1:29" ht="15.75" customHeight="1" x14ac:dyDescent="0.2">
      <c r="A382" s="37"/>
      <c r="B382" s="37"/>
      <c r="C382" s="37"/>
      <c r="D382" s="37"/>
      <c r="E382" s="37"/>
      <c r="F382" s="37"/>
      <c r="G382" s="37"/>
      <c r="H382" s="37"/>
      <c r="I382" s="37"/>
      <c r="J382" s="37"/>
      <c r="K382" s="37"/>
      <c r="L382" s="37">
        <v>13.779999999999919</v>
      </c>
      <c r="M382" s="37">
        <v>0.92000000000000093</v>
      </c>
      <c r="N382" s="37"/>
      <c r="O382" s="37">
        <f t="shared" si="6"/>
        <v>27.559999999999839</v>
      </c>
      <c r="P382" s="37">
        <v>0.92000000000000093</v>
      </c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  <c r="AC382" s="37"/>
    </row>
    <row r="383" spans="1:29" ht="15.75" customHeight="1" x14ac:dyDescent="0.2">
      <c r="A383" s="37"/>
      <c r="B383" s="37"/>
      <c r="C383" s="37"/>
      <c r="D383" s="37"/>
      <c r="E383" s="37"/>
      <c r="F383" s="37"/>
      <c r="G383" s="37"/>
      <c r="H383" s="37"/>
      <c r="I383" s="37"/>
      <c r="J383" s="37"/>
      <c r="K383" s="37"/>
      <c r="L383" s="37">
        <v>13.789999999999919</v>
      </c>
      <c r="M383" s="37">
        <v>0.92052631578947464</v>
      </c>
      <c r="N383" s="37"/>
      <c r="O383" s="37">
        <f t="shared" si="6"/>
        <v>27.579999999999838</v>
      </c>
      <c r="P383" s="37">
        <v>0.92052631578947464</v>
      </c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  <c r="AC383" s="37"/>
    </row>
    <row r="384" spans="1:29" ht="15.75" customHeight="1" x14ac:dyDescent="0.2">
      <c r="A384" s="37"/>
      <c r="B384" s="37"/>
      <c r="C384" s="37"/>
      <c r="D384" s="37"/>
      <c r="E384" s="37"/>
      <c r="F384" s="37"/>
      <c r="G384" s="37"/>
      <c r="H384" s="37"/>
      <c r="I384" s="37"/>
      <c r="J384" s="37"/>
      <c r="K384" s="37"/>
      <c r="L384" s="37">
        <v>13.799999999999919</v>
      </c>
      <c r="M384" s="37">
        <v>0.92105263157894834</v>
      </c>
      <c r="N384" s="37"/>
      <c r="O384" s="37">
        <f t="shared" si="6"/>
        <v>27.599999999999838</v>
      </c>
      <c r="P384" s="37">
        <v>0.92105263157894834</v>
      </c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  <c r="AC384" s="37"/>
    </row>
    <row r="385" spans="1:29" ht="15.75" customHeight="1" x14ac:dyDescent="0.2">
      <c r="A385" s="37"/>
      <c r="B385" s="37"/>
      <c r="C385" s="37"/>
      <c r="D385" s="37"/>
      <c r="E385" s="37"/>
      <c r="F385" s="37"/>
      <c r="G385" s="37"/>
      <c r="H385" s="37"/>
      <c r="I385" s="37"/>
      <c r="J385" s="37"/>
      <c r="K385" s="37"/>
      <c r="L385" s="37">
        <v>13.809999999999919</v>
      </c>
      <c r="M385" s="37">
        <v>0.92157894736842205</v>
      </c>
      <c r="N385" s="37"/>
      <c r="O385" s="37">
        <f t="shared" si="6"/>
        <v>27.619999999999838</v>
      </c>
      <c r="P385" s="37">
        <v>0.92157894736842205</v>
      </c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  <c r="AC385" s="37"/>
    </row>
    <row r="386" spans="1:29" ht="15.75" customHeight="1" x14ac:dyDescent="0.2">
      <c r="A386" s="37"/>
      <c r="B386" s="37"/>
      <c r="C386" s="37"/>
      <c r="D386" s="37"/>
      <c r="E386" s="37"/>
      <c r="F386" s="37"/>
      <c r="G386" s="37"/>
      <c r="H386" s="37"/>
      <c r="I386" s="37"/>
      <c r="J386" s="37"/>
      <c r="K386" s="37"/>
      <c r="L386" s="37">
        <v>13.819999999999919</v>
      </c>
      <c r="M386" s="37">
        <v>0.92210526315789576</v>
      </c>
      <c r="N386" s="37"/>
      <c r="O386" s="37">
        <f t="shared" si="6"/>
        <v>27.639999999999837</v>
      </c>
      <c r="P386" s="37">
        <v>0.92210526315789576</v>
      </c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  <c r="AC386" s="37"/>
    </row>
    <row r="387" spans="1:29" ht="15.75" customHeight="1" x14ac:dyDescent="0.2">
      <c r="A387" s="37"/>
      <c r="B387" s="37"/>
      <c r="C387" s="37"/>
      <c r="D387" s="37"/>
      <c r="E387" s="37"/>
      <c r="F387" s="37"/>
      <c r="G387" s="37"/>
      <c r="H387" s="37"/>
      <c r="I387" s="37"/>
      <c r="J387" s="37"/>
      <c r="K387" s="37"/>
      <c r="L387" s="37">
        <v>13.829999999999918</v>
      </c>
      <c r="M387" s="37">
        <v>0.92263157894736947</v>
      </c>
      <c r="N387" s="37"/>
      <c r="O387" s="37">
        <f t="shared" si="6"/>
        <v>27.659999999999837</v>
      </c>
      <c r="P387" s="37">
        <v>0.92263157894736947</v>
      </c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  <c r="AC387" s="37"/>
    </row>
    <row r="388" spans="1:29" ht="15.75" customHeight="1" x14ac:dyDescent="0.2">
      <c r="A388" s="37"/>
      <c r="B388" s="37"/>
      <c r="C388" s="37"/>
      <c r="D388" s="37"/>
      <c r="E388" s="37"/>
      <c r="F388" s="37"/>
      <c r="G388" s="37"/>
      <c r="H388" s="37"/>
      <c r="I388" s="37"/>
      <c r="J388" s="37"/>
      <c r="K388" s="37"/>
      <c r="L388" s="37">
        <v>13.839999999999918</v>
      </c>
      <c r="M388" s="37">
        <v>0.92315789473684318</v>
      </c>
      <c r="N388" s="37"/>
      <c r="O388" s="37">
        <f t="shared" si="6"/>
        <v>27.679999999999836</v>
      </c>
      <c r="P388" s="37">
        <v>0.92315789473684318</v>
      </c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  <c r="AC388" s="37"/>
    </row>
    <row r="389" spans="1:29" ht="15.75" customHeight="1" x14ac:dyDescent="0.2">
      <c r="A389" s="37"/>
      <c r="B389" s="37"/>
      <c r="C389" s="37"/>
      <c r="D389" s="37"/>
      <c r="E389" s="37"/>
      <c r="F389" s="37"/>
      <c r="G389" s="37"/>
      <c r="H389" s="37"/>
      <c r="I389" s="37"/>
      <c r="J389" s="37"/>
      <c r="K389" s="37"/>
      <c r="L389" s="37">
        <v>13.849999999999918</v>
      </c>
      <c r="M389" s="37">
        <v>0.92368421052631688</v>
      </c>
      <c r="N389" s="37"/>
      <c r="O389" s="37">
        <f t="shared" ref="O389:O452" si="7">L389*2</f>
        <v>27.699999999999836</v>
      </c>
      <c r="P389" s="37">
        <v>0.92368421052631688</v>
      </c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  <c r="AC389" s="37"/>
    </row>
    <row r="390" spans="1:29" ht="15.75" customHeight="1" x14ac:dyDescent="0.2">
      <c r="A390" s="37"/>
      <c r="B390" s="37"/>
      <c r="C390" s="37"/>
      <c r="D390" s="37"/>
      <c r="E390" s="37"/>
      <c r="F390" s="37"/>
      <c r="G390" s="37"/>
      <c r="H390" s="37"/>
      <c r="I390" s="37"/>
      <c r="J390" s="37"/>
      <c r="K390" s="37"/>
      <c r="L390" s="37">
        <v>13.859999999999918</v>
      </c>
      <c r="M390" s="37">
        <v>0.92421052631579059</v>
      </c>
      <c r="N390" s="37"/>
      <c r="O390" s="37">
        <f t="shared" si="7"/>
        <v>27.719999999999835</v>
      </c>
      <c r="P390" s="37">
        <v>0.92421052631579059</v>
      </c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  <c r="AC390" s="37"/>
    </row>
    <row r="391" spans="1:29" ht="15.75" customHeight="1" x14ac:dyDescent="0.2">
      <c r="A391" s="37"/>
      <c r="B391" s="37"/>
      <c r="C391" s="37"/>
      <c r="D391" s="37"/>
      <c r="E391" s="37"/>
      <c r="F391" s="37"/>
      <c r="G391" s="37"/>
      <c r="H391" s="37"/>
      <c r="I391" s="37"/>
      <c r="J391" s="37"/>
      <c r="K391" s="37"/>
      <c r="L391" s="37">
        <v>13.869999999999918</v>
      </c>
      <c r="M391" s="37">
        <v>0.9247368421052643</v>
      </c>
      <c r="N391" s="37"/>
      <c r="O391" s="37">
        <f t="shared" si="7"/>
        <v>27.739999999999835</v>
      </c>
      <c r="P391" s="37">
        <v>0.9247368421052643</v>
      </c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  <c r="AC391" s="37"/>
    </row>
    <row r="392" spans="1:29" ht="15.75" customHeight="1" x14ac:dyDescent="0.2">
      <c r="A392" s="37"/>
      <c r="B392" s="37"/>
      <c r="C392" s="37"/>
      <c r="D392" s="37"/>
      <c r="E392" s="37"/>
      <c r="F392" s="37"/>
      <c r="G392" s="37"/>
      <c r="H392" s="37"/>
      <c r="I392" s="37"/>
      <c r="J392" s="37"/>
      <c r="K392" s="37"/>
      <c r="L392" s="37">
        <v>13.879999999999917</v>
      </c>
      <c r="M392" s="37">
        <v>0.92526315789473801</v>
      </c>
      <c r="N392" s="37"/>
      <c r="O392" s="37">
        <f t="shared" si="7"/>
        <v>27.759999999999835</v>
      </c>
      <c r="P392" s="37">
        <v>0.92526315789473801</v>
      </c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  <c r="AC392" s="37"/>
    </row>
    <row r="393" spans="1:29" ht="15.75" customHeight="1" x14ac:dyDescent="0.2">
      <c r="A393" s="37"/>
      <c r="B393" s="37"/>
      <c r="C393" s="37"/>
      <c r="D393" s="37"/>
      <c r="E393" s="37"/>
      <c r="F393" s="37"/>
      <c r="G393" s="37"/>
      <c r="H393" s="37"/>
      <c r="I393" s="37"/>
      <c r="J393" s="37"/>
      <c r="K393" s="37"/>
      <c r="L393" s="37">
        <v>13.889999999999917</v>
      </c>
      <c r="M393" s="37">
        <v>0.92578947368421172</v>
      </c>
      <c r="N393" s="37"/>
      <c r="O393" s="37">
        <f t="shared" si="7"/>
        <v>27.779999999999834</v>
      </c>
      <c r="P393" s="37">
        <v>0.92578947368421172</v>
      </c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  <c r="AC393" s="37"/>
    </row>
    <row r="394" spans="1:29" ht="15.75" customHeight="1" x14ac:dyDescent="0.2">
      <c r="A394" s="37"/>
      <c r="B394" s="37"/>
      <c r="C394" s="37"/>
      <c r="D394" s="37"/>
      <c r="E394" s="37"/>
      <c r="F394" s="37"/>
      <c r="G394" s="37"/>
      <c r="H394" s="37"/>
      <c r="I394" s="37"/>
      <c r="J394" s="37"/>
      <c r="K394" s="37"/>
      <c r="L394" s="37">
        <v>13.899999999999917</v>
      </c>
      <c r="M394" s="37">
        <v>0.92631578947368542</v>
      </c>
      <c r="N394" s="37"/>
      <c r="O394" s="37">
        <f t="shared" si="7"/>
        <v>27.799999999999834</v>
      </c>
      <c r="P394" s="37">
        <v>0.92631578947368542</v>
      </c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  <c r="AC394" s="37"/>
    </row>
    <row r="395" spans="1:29" ht="15.75" customHeight="1" x14ac:dyDescent="0.2">
      <c r="A395" s="37"/>
      <c r="B395" s="37"/>
      <c r="C395" s="37"/>
      <c r="D395" s="37"/>
      <c r="E395" s="37"/>
      <c r="F395" s="37"/>
      <c r="G395" s="37"/>
      <c r="H395" s="37"/>
      <c r="I395" s="37"/>
      <c r="J395" s="37"/>
      <c r="K395" s="37"/>
      <c r="L395" s="37">
        <v>13.909999999999917</v>
      </c>
      <c r="M395" s="37">
        <v>0.92684210526315913</v>
      </c>
      <c r="N395" s="37"/>
      <c r="O395" s="37">
        <f t="shared" si="7"/>
        <v>27.819999999999833</v>
      </c>
      <c r="P395" s="37">
        <v>0.92684210526315913</v>
      </c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  <c r="AC395" s="37"/>
    </row>
    <row r="396" spans="1:29" ht="15.75" customHeight="1" x14ac:dyDescent="0.2">
      <c r="A396" s="37"/>
      <c r="B396" s="37"/>
      <c r="C396" s="37"/>
      <c r="D396" s="37"/>
      <c r="E396" s="37"/>
      <c r="F396" s="37"/>
      <c r="G396" s="37"/>
      <c r="H396" s="37"/>
      <c r="I396" s="37"/>
      <c r="J396" s="37"/>
      <c r="K396" s="37"/>
      <c r="L396" s="37">
        <v>13.919999999999916</v>
      </c>
      <c r="M396" s="37">
        <v>0.92736842105263284</v>
      </c>
      <c r="N396" s="37"/>
      <c r="O396" s="37">
        <f t="shared" si="7"/>
        <v>27.839999999999833</v>
      </c>
      <c r="P396" s="37">
        <v>0.92736842105263284</v>
      </c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  <c r="AC396" s="37"/>
    </row>
    <row r="397" spans="1:29" ht="15.75" customHeight="1" x14ac:dyDescent="0.2">
      <c r="A397" s="37"/>
      <c r="B397" s="37"/>
      <c r="C397" s="37"/>
      <c r="D397" s="37"/>
      <c r="E397" s="37"/>
      <c r="F397" s="37"/>
      <c r="G397" s="37"/>
      <c r="H397" s="37"/>
      <c r="I397" s="37"/>
      <c r="J397" s="37"/>
      <c r="K397" s="37"/>
      <c r="L397" s="37">
        <v>13.929999999999916</v>
      </c>
      <c r="M397" s="37">
        <v>0.92789473684210655</v>
      </c>
      <c r="N397" s="37"/>
      <c r="O397" s="37">
        <f t="shared" si="7"/>
        <v>27.859999999999832</v>
      </c>
      <c r="P397" s="37">
        <v>0.92789473684210655</v>
      </c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  <c r="AC397" s="37"/>
    </row>
    <row r="398" spans="1:29" ht="15.75" customHeight="1" x14ac:dyDescent="0.2">
      <c r="A398" s="37"/>
      <c r="B398" s="37"/>
      <c r="C398" s="37"/>
      <c r="D398" s="37"/>
      <c r="E398" s="37"/>
      <c r="F398" s="37"/>
      <c r="G398" s="37"/>
      <c r="H398" s="37"/>
      <c r="I398" s="37"/>
      <c r="J398" s="37"/>
      <c r="K398" s="37"/>
      <c r="L398" s="37">
        <v>13.939999999999916</v>
      </c>
      <c r="M398" s="37">
        <v>0.92842105263158026</v>
      </c>
      <c r="N398" s="37"/>
      <c r="O398" s="37">
        <f t="shared" si="7"/>
        <v>27.879999999999832</v>
      </c>
      <c r="P398" s="37">
        <v>0.92842105263158026</v>
      </c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  <c r="AC398" s="37"/>
    </row>
    <row r="399" spans="1:29" ht="15.75" customHeight="1" x14ac:dyDescent="0.2">
      <c r="A399" s="37"/>
      <c r="B399" s="37"/>
      <c r="C399" s="37"/>
      <c r="D399" s="37"/>
      <c r="E399" s="37"/>
      <c r="F399" s="37"/>
      <c r="G399" s="37"/>
      <c r="H399" s="37"/>
      <c r="I399" s="37"/>
      <c r="J399" s="37"/>
      <c r="K399" s="37"/>
      <c r="L399" s="37">
        <v>13.949999999999916</v>
      </c>
      <c r="M399" s="37">
        <v>0.92894736842105397</v>
      </c>
      <c r="N399" s="37"/>
      <c r="O399" s="37">
        <f t="shared" si="7"/>
        <v>27.899999999999832</v>
      </c>
      <c r="P399" s="37">
        <v>0.92894736842105397</v>
      </c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  <c r="AC399" s="37"/>
    </row>
    <row r="400" spans="1:29" ht="15.75" customHeight="1" x14ac:dyDescent="0.2">
      <c r="A400" s="37"/>
      <c r="B400" s="37"/>
      <c r="C400" s="37"/>
      <c r="D400" s="37"/>
      <c r="E400" s="37"/>
      <c r="F400" s="37"/>
      <c r="G400" s="37"/>
      <c r="H400" s="37"/>
      <c r="I400" s="37"/>
      <c r="J400" s="37"/>
      <c r="K400" s="37"/>
      <c r="L400" s="37">
        <v>13.959999999999916</v>
      </c>
      <c r="M400" s="37">
        <v>0.92947368421052767</v>
      </c>
      <c r="N400" s="37"/>
      <c r="O400" s="37">
        <f t="shared" si="7"/>
        <v>27.919999999999831</v>
      </c>
      <c r="P400" s="37">
        <v>0.92947368421052767</v>
      </c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  <c r="AC400" s="37"/>
    </row>
    <row r="401" spans="1:29" ht="15.75" customHeight="1" x14ac:dyDescent="0.2">
      <c r="A401" s="37"/>
      <c r="B401" s="37"/>
      <c r="C401" s="37"/>
      <c r="D401" s="37"/>
      <c r="E401" s="37"/>
      <c r="F401" s="37"/>
      <c r="G401" s="37"/>
      <c r="H401" s="37"/>
      <c r="I401" s="37"/>
      <c r="J401" s="37"/>
      <c r="K401" s="37"/>
      <c r="L401" s="37">
        <v>13.969999999999915</v>
      </c>
      <c r="M401" s="37">
        <v>0.93000000000000138</v>
      </c>
      <c r="N401" s="37"/>
      <c r="O401" s="37">
        <f t="shared" si="7"/>
        <v>27.939999999999831</v>
      </c>
      <c r="P401" s="37">
        <v>0.93000000000000138</v>
      </c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  <c r="AC401" s="37"/>
    </row>
    <row r="402" spans="1:29" ht="15.75" customHeight="1" x14ac:dyDescent="0.2">
      <c r="A402" s="37"/>
      <c r="B402" s="37"/>
      <c r="C402" s="37"/>
      <c r="D402" s="37"/>
      <c r="E402" s="37"/>
      <c r="F402" s="37"/>
      <c r="G402" s="37"/>
      <c r="H402" s="37"/>
      <c r="I402" s="37"/>
      <c r="J402" s="37"/>
      <c r="K402" s="37"/>
      <c r="L402" s="37">
        <v>13.979999999999915</v>
      </c>
      <c r="M402" s="37">
        <v>0.93052631578947509</v>
      </c>
      <c r="N402" s="37"/>
      <c r="O402" s="37">
        <f t="shared" si="7"/>
        <v>27.95999999999983</v>
      </c>
      <c r="P402" s="37">
        <v>0.93052631578947509</v>
      </c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  <c r="AC402" s="37"/>
    </row>
    <row r="403" spans="1:29" ht="15.75" customHeight="1" x14ac:dyDescent="0.2">
      <c r="A403" s="37"/>
      <c r="B403" s="37"/>
      <c r="C403" s="37"/>
      <c r="D403" s="37"/>
      <c r="E403" s="37"/>
      <c r="F403" s="37"/>
      <c r="G403" s="37"/>
      <c r="H403" s="37"/>
      <c r="I403" s="37"/>
      <c r="J403" s="37"/>
      <c r="K403" s="37"/>
      <c r="L403" s="37">
        <v>13.989999999999915</v>
      </c>
      <c r="M403" s="37">
        <v>0.9310526315789488</v>
      </c>
      <c r="N403" s="37"/>
      <c r="O403" s="37">
        <f t="shared" si="7"/>
        <v>27.97999999999983</v>
      </c>
      <c r="P403" s="37">
        <v>0.9310526315789488</v>
      </c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</row>
    <row r="404" spans="1:29" ht="15.75" customHeight="1" x14ac:dyDescent="0.2">
      <c r="A404" s="37"/>
      <c r="B404" s="37"/>
      <c r="C404" s="37"/>
      <c r="D404" s="37"/>
      <c r="E404" s="37"/>
      <c r="F404" s="37"/>
      <c r="G404" s="37"/>
      <c r="H404" s="37"/>
      <c r="I404" s="37"/>
      <c r="J404" s="37"/>
      <c r="K404" s="37"/>
      <c r="L404" s="37">
        <v>13.999999999999915</v>
      </c>
      <c r="M404" s="37">
        <v>0.93157894736842251</v>
      </c>
      <c r="N404" s="37"/>
      <c r="O404" s="37">
        <f t="shared" si="7"/>
        <v>27.999999999999829</v>
      </c>
      <c r="P404" s="37">
        <v>0.93157894736842251</v>
      </c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  <c r="AC404" s="37"/>
    </row>
    <row r="405" spans="1:29" ht="15.75" customHeight="1" x14ac:dyDescent="0.2">
      <c r="A405" s="37"/>
      <c r="B405" s="37"/>
      <c r="C405" s="37"/>
      <c r="D405" s="37"/>
      <c r="E405" s="37"/>
      <c r="F405" s="37"/>
      <c r="G405" s="37"/>
      <c r="H405" s="37"/>
      <c r="I405" s="37"/>
      <c r="J405" s="37"/>
      <c r="K405" s="37"/>
      <c r="L405" s="37">
        <v>14.009999999999915</v>
      </c>
      <c r="M405" s="37">
        <v>0.93210526315789621</v>
      </c>
      <c r="N405" s="37"/>
      <c r="O405" s="37">
        <f t="shared" si="7"/>
        <v>28.019999999999829</v>
      </c>
      <c r="P405" s="37">
        <v>0.93210526315789621</v>
      </c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</row>
    <row r="406" spans="1:29" ht="15.75" customHeight="1" x14ac:dyDescent="0.2">
      <c r="A406" s="37"/>
      <c r="B406" s="37"/>
      <c r="C406" s="37"/>
      <c r="D406" s="37"/>
      <c r="E406" s="37"/>
      <c r="F406" s="37"/>
      <c r="G406" s="37"/>
      <c r="H406" s="37"/>
      <c r="I406" s="37"/>
      <c r="J406" s="37"/>
      <c r="K406" s="37"/>
      <c r="L406" s="37">
        <v>14.019999999999914</v>
      </c>
      <c r="M406" s="37">
        <v>0.93263157894736992</v>
      </c>
      <c r="N406" s="37"/>
      <c r="O406" s="37">
        <f t="shared" si="7"/>
        <v>28.039999999999829</v>
      </c>
      <c r="P406" s="37">
        <v>0.93263157894736992</v>
      </c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  <c r="AC406" s="37"/>
    </row>
    <row r="407" spans="1:29" ht="15.75" customHeight="1" x14ac:dyDescent="0.2">
      <c r="A407" s="37"/>
      <c r="B407" s="37"/>
      <c r="C407" s="37"/>
      <c r="D407" s="37"/>
      <c r="E407" s="37"/>
      <c r="F407" s="37"/>
      <c r="G407" s="37"/>
      <c r="H407" s="37"/>
      <c r="I407" s="37"/>
      <c r="J407" s="37"/>
      <c r="K407" s="37"/>
      <c r="L407" s="37">
        <v>14.029999999999914</v>
      </c>
      <c r="M407" s="37">
        <v>0.93315789473684363</v>
      </c>
      <c r="N407" s="37"/>
      <c r="O407" s="37">
        <f t="shared" si="7"/>
        <v>28.059999999999828</v>
      </c>
      <c r="P407" s="37">
        <v>0.93315789473684363</v>
      </c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  <c r="AC407" s="37"/>
    </row>
    <row r="408" spans="1:29" ht="15.75" customHeight="1" x14ac:dyDescent="0.2">
      <c r="A408" s="37"/>
      <c r="B408" s="37"/>
      <c r="C408" s="37"/>
      <c r="D408" s="37"/>
      <c r="E408" s="37"/>
      <c r="F408" s="37"/>
      <c r="G408" s="37"/>
      <c r="H408" s="37"/>
      <c r="I408" s="37"/>
      <c r="J408" s="37"/>
      <c r="K408" s="37"/>
      <c r="L408" s="37">
        <v>14.039999999999914</v>
      </c>
      <c r="M408" s="37">
        <v>0.93368421052631734</v>
      </c>
      <c r="N408" s="37"/>
      <c r="O408" s="37">
        <f t="shared" si="7"/>
        <v>28.079999999999828</v>
      </c>
      <c r="P408" s="37">
        <v>0.93368421052631734</v>
      </c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  <c r="AC408" s="37"/>
    </row>
    <row r="409" spans="1:29" ht="15.75" customHeight="1" x14ac:dyDescent="0.2">
      <c r="A409" s="37"/>
      <c r="B409" s="37"/>
      <c r="C409" s="37"/>
      <c r="D409" s="37"/>
      <c r="E409" s="37"/>
      <c r="F409" s="37"/>
      <c r="G409" s="37"/>
      <c r="H409" s="37"/>
      <c r="I409" s="37"/>
      <c r="J409" s="37"/>
      <c r="K409" s="37"/>
      <c r="L409" s="37">
        <v>14.049999999999914</v>
      </c>
      <c r="M409" s="37">
        <v>0.93421052631579105</v>
      </c>
      <c r="N409" s="37"/>
      <c r="O409" s="37">
        <f t="shared" si="7"/>
        <v>28.099999999999827</v>
      </c>
      <c r="P409" s="37">
        <v>0.93421052631579105</v>
      </c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  <c r="AC409" s="37"/>
    </row>
    <row r="410" spans="1:29" ht="15.75" customHeight="1" x14ac:dyDescent="0.2">
      <c r="A410" s="37"/>
      <c r="B410" s="37"/>
      <c r="C410" s="37"/>
      <c r="D410" s="37"/>
      <c r="E410" s="37"/>
      <c r="F410" s="37"/>
      <c r="G410" s="37"/>
      <c r="H410" s="37"/>
      <c r="I410" s="37"/>
      <c r="J410" s="37"/>
      <c r="K410" s="37"/>
      <c r="L410" s="37">
        <v>14.059999999999913</v>
      </c>
      <c r="M410" s="37">
        <v>0.93473684210526475</v>
      </c>
      <c r="N410" s="37"/>
      <c r="O410" s="37">
        <f t="shared" si="7"/>
        <v>28.119999999999827</v>
      </c>
      <c r="P410" s="37">
        <v>0.93473684210526475</v>
      </c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  <c r="AC410" s="37"/>
    </row>
    <row r="411" spans="1:29" ht="15.75" customHeight="1" x14ac:dyDescent="0.2">
      <c r="A411" s="37"/>
      <c r="B411" s="37"/>
      <c r="C411" s="37"/>
      <c r="D411" s="37"/>
      <c r="E411" s="37"/>
      <c r="F411" s="37"/>
      <c r="G411" s="37"/>
      <c r="H411" s="37"/>
      <c r="I411" s="37"/>
      <c r="J411" s="37"/>
      <c r="K411" s="37"/>
      <c r="L411" s="37">
        <v>14.069999999999913</v>
      </c>
      <c r="M411" s="37">
        <v>0.93526315789473846</v>
      </c>
      <c r="N411" s="37"/>
      <c r="O411" s="37">
        <f t="shared" si="7"/>
        <v>28.139999999999826</v>
      </c>
      <c r="P411" s="37">
        <v>0.93526315789473846</v>
      </c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  <c r="AC411" s="37"/>
    </row>
    <row r="412" spans="1:29" ht="15.75" customHeight="1" x14ac:dyDescent="0.2">
      <c r="A412" s="37"/>
      <c r="B412" s="37"/>
      <c r="C412" s="37"/>
      <c r="D412" s="37"/>
      <c r="E412" s="37"/>
      <c r="F412" s="37"/>
      <c r="G412" s="37"/>
      <c r="H412" s="37"/>
      <c r="I412" s="37"/>
      <c r="J412" s="37"/>
      <c r="K412" s="37"/>
      <c r="L412" s="37">
        <v>14.079999999999913</v>
      </c>
      <c r="M412" s="37">
        <v>0.93578947368421217</v>
      </c>
      <c r="N412" s="37"/>
      <c r="O412" s="37">
        <f t="shared" si="7"/>
        <v>28.159999999999826</v>
      </c>
      <c r="P412" s="37">
        <v>0.93578947368421217</v>
      </c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</row>
    <row r="413" spans="1:29" ht="15.75" customHeight="1" x14ac:dyDescent="0.2">
      <c r="A413" s="37"/>
      <c r="B413" s="37"/>
      <c r="C413" s="37"/>
      <c r="D413" s="37"/>
      <c r="E413" s="37"/>
      <c r="F413" s="37"/>
      <c r="G413" s="37"/>
      <c r="H413" s="37"/>
      <c r="I413" s="37"/>
      <c r="J413" s="37"/>
      <c r="K413" s="37"/>
      <c r="L413" s="37">
        <v>14.089999999999913</v>
      </c>
      <c r="M413" s="37">
        <v>0.93631578947368588</v>
      </c>
      <c r="N413" s="37"/>
      <c r="O413" s="37">
        <f t="shared" si="7"/>
        <v>28.179999999999826</v>
      </c>
      <c r="P413" s="37">
        <v>0.93631578947368588</v>
      </c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  <c r="AC413" s="37"/>
    </row>
    <row r="414" spans="1:29" ht="15.75" customHeight="1" x14ac:dyDescent="0.2">
      <c r="A414" s="37"/>
      <c r="B414" s="37"/>
      <c r="C414" s="37"/>
      <c r="D414" s="37"/>
      <c r="E414" s="37"/>
      <c r="F414" s="37"/>
      <c r="G414" s="37"/>
      <c r="H414" s="37"/>
      <c r="I414" s="37"/>
      <c r="J414" s="37"/>
      <c r="K414" s="37"/>
      <c r="L414" s="37">
        <v>14.099999999999913</v>
      </c>
      <c r="M414" s="37">
        <v>0.93684210526315959</v>
      </c>
      <c r="N414" s="37"/>
      <c r="O414" s="37">
        <f t="shared" si="7"/>
        <v>28.199999999999825</v>
      </c>
      <c r="P414" s="37">
        <v>0.93684210526315959</v>
      </c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  <c r="AC414" s="37"/>
    </row>
    <row r="415" spans="1:29" ht="15.75" customHeight="1" x14ac:dyDescent="0.2">
      <c r="A415" s="37"/>
      <c r="B415" s="37"/>
      <c r="C415" s="37"/>
      <c r="D415" s="37"/>
      <c r="E415" s="37"/>
      <c r="F415" s="37"/>
      <c r="G415" s="37"/>
      <c r="H415" s="37"/>
      <c r="I415" s="37"/>
      <c r="J415" s="37"/>
      <c r="K415" s="37"/>
      <c r="L415" s="37">
        <v>14.109999999999912</v>
      </c>
      <c r="M415" s="37">
        <v>0.93736842105263329</v>
      </c>
      <c r="N415" s="37"/>
      <c r="O415" s="37">
        <f t="shared" si="7"/>
        <v>28.219999999999825</v>
      </c>
      <c r="P415" s="37">
        <v>0.93736842105263329</v>
      </c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  <c r="AC415" s="37"/>
    </row>
    <row r="416" spans="1:29" ht="15.75" customHeight="1" x14ac:dyDescent="0.2">
      <c r="A416" s="37"/>
      <c r="B416" s="37"/>
      <c r="C416" s="37"/>
      <c r="D416" s="37"/>
      <c r="E416" s="37"/>
      <c r="F416" s="37"/>
      <c r="G416" s="37"/>
      <c r="H416" s="37"/>
      <c r="I416" s="37"/>
      <c r="J416" s="37"/>
      <c r="K416" s="37"/>
      <c r="L416" s="37">
        <v>14.119999999999912</v>
      </c>
      <c r="M416" s="37">
        <v>0.937894736842107</v>
      </c>
      <c r="N416" s="37"/>
      <c r="O416" s="37">
        <f t="shared" si="7"/>
        <v>28.239999999999824</v>
      </c>
      <c r="P416" s="37">
        <v>0.937894736842107</v>
      </c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  <c r="AC416" s="37"/>
    </row>
    <row r="417" spans="1:29" ht="15.75" customHeight="1" x14ac:dyDescent="0.2">
      <c r="A417" s="37"/>
      <c r="B417" s="37"/>
      <c r="C417" s="37"/>
      <c r="D417" s="37"/>
      <c r="E417" s="37"/>
      <c r="F417" s="37"/>
      <c r="G417" s="37"/>
      <c r="H417" s="37"/>
      <c r="I417" s="37"/>
      <c r="J417" s="37"/>
      <c r="K417" s="37"/>
      <c r="L417" s="37">
        <v>14.129999999999912</v>
      </c>
      <c r="M417" s="37">
        <v>0.93842105263158071</v>
      </c>
      <c r="N417" s="37"/>
      <c r="O417" s="37">
        <f t="shared" si="7"/>
        <v>28.259999999999824</v>
      </c>
      <c r="P417" s="37">
        <v>0.93842105263158071</v>
      </c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  <c r="AC417" s="37"/>
    </row>
    <row r="418" spans="1:29" ht="15.75" customHeight="1" x14ac:dyDescent="0.2">
      <c r="A418" s="37"/>
      <c r="B418" s="37"/>
      <c r="C418" s="37"/>
      <c r="D418" s="37"/>
      <c r="E418" s="37"/>
      <c r="F418" s="37"/>
      <c r="G418" s="37"/>
      <c r="H418" s="37"/>
      <c r="I418" s="37"/>
      <c r="J418" s="37"/>
      <c r="K418" s="37"/>
      <c r="L418" s="37">
        <v>14.139999999999912</v>
      </c>
      <c r="M418" s="37">
        <v>0.93894736842105442</v>
      </c>
      <c r="N418" s="37"/>
      <c r="O418" s="37">
        <f t="shared" si="7"/>
        <v>28.279999999999824</v>
      </c>
      <c r="P418" s="37">
        <v>0.93894736842105442</v>
      </c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</row>
    <row r="419" spans="1:29" ht="15.75" customHeight="1" x14ac:dyDescent="0.2">
      <c r="A419" s="37"/>
      <c r="B419" s="37"/>
      <c r="C419" s="37"/>
      <c r="D419" s="37"/>
      <c r="E419" s="37"/>
      <c r="F419" s="37"/>
      <c r="G419" s="37"/>
      <c r="H419" s="37"/>
      <c r="I419" s="37"/>
      <c r="J419" s="37"/>
      <c r="K419" s="37"/>
      <c r="L419" s="37">
        <v>14.149999999999912</v>
      </c>
      <c r="M419" s="37">
        <v>0.93947368421052813</v>
      </c>
      <c r="N419" s="37"/>
      <c r="O419" s="37">
        <f t="shared" si="7"/>
        <v>28.299999999999823</v>
      </c>
      <c r="P419" s="37">
        <v>0.93947368421052813</v>
      </c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  <c r="AC419" s="37"/>
    </row>
    <row r="420" spans="1:29" ht="15.75" customHeight="1" x14ac:dyDescent="0.2">
      <c r="A420" s="37"/>
      <c r="B420" s="37"/>
      <c r="C420" s="37"/>
      <c r="D420" s="37"/>
      <c r="E420" s="37"/>
      <c r="F420" s="37"/>
      <c r="G420" s="37"/>
      <c r="H420" s="37"/>
      <c r="I420" s="37"/>
      <c r="J420" s="37"/>
      <c r="K420" s="37"/>
      <c r="L420" s="37">
        <v>14.159999999999911</v>
      </c>
      <c r="M420" s="37">
        <v>0.94000000000000183</v>
      </c>
      <c r="N420" s="37"/>
      <c r="O420" s="37">
        <f t="shared" si="7"/>
        <v>28.319999999999823</v>
      </c>
      <c r="P420" s="37">
        <v>0.94000000000000183</v>
      </c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  <c r="AC420" s="37"/>
    </row>
    <row r="421" spans="1:29" ht="15.75" customHeight="1" x14ac:dyDescent="0.2">
      <c r="A421" s="37"/>
      <c r="B421" s="37"/>
      <c r="C421" s="37"/>
      <c r="D421" s="37"/>
      <c r="E421" s="37"/>
      <c r="F421" s="37"/>
      <c r="G421" s="37"/>
      <c r="H421" s="37"/>
      <c r="I421" s="37"/>
      <c r="J421" s="37"/>
      <c r="K421" s="37"/>
      <c r="L421" s="37">
        <v>14.169999999999911</v>
      </c>
      <c r="M421" s="37">
        <v>0.94052631578947554</v>
      </c>
      <c r="N421" s="37"/>
      <c r="O421" s="37">
        <f t="shared" si="7"/>
        <v>28.339999999999822</v>
      </c>
      <c r="P421" s="37">
        <v>0.94052631578947554</v>
      </c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  <c r="AC421" s="37"/>
    </row>
    <row r="422" spans="1:29" ht="15.75" customHeight="1" x14ac:dyDescent="0.2">
      <c r="A422" s="37"/>
      <c r="B422" s="37"/>
      <c r="C422" s="37"/>
      <c r="D422" s="37"/>
      <c r="E422" s="37"/>
      <c r="F422" s="37"/>
      <c r="G422" s="37"/>
      <c r="H422" s="37"/>
      <c r="I422" s="37"/>
      <c r="J422" s="37"/>
      <c r="K422" s="37"/>
      <c r="L422" s="37">
        <v>14.179999999999911</v>
      </c>
      <c r="M422" s="37">
        <v>0.94105263157894925</v>
      </c>
      <c r="N422" s="37"/>
      <c r="O422" s="37">
        <f t="shared" si="7"/>
        <v>28.359999999999822</v>
      </c>
      <c r="P422" s="37">
        <v>0.94105263157894925</v>
      </c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  <c r="AC422" s="37"/>
    </row>
    <row r="423" spans="1:29" ht="15.75" customHeight="1" x14ac:dyDescent="0.2">
      <c r="A423" s="37"/>
      <c r="B423" s="37"/>
      <c r="C423" s="37"/>
      <c r="D423" s="37"/>
      <c r="E423" s="37"/>
      <c r="F423" s="37"/>
      <c r="G423" s="37"/>
      <c r="H423" s="37"/>
      <c r="I423" s="37"/>
      <c r="J423" s="37"/>
      <c r="K423" s="37"/>
      <c r="L423" s="37">
        <v>14.189999999999911</v>
      </c>
      <c r="M423" s="37">
        <v>0.94157894736842296</v>
      </c>
      <c r="N423" s="37"/>
      <c r="O423" s="37">
        <f t="shared" si="7"/>
        <v>28.379999999999821</v>
      </c>
      <c r="P423" s="37">
        <v>0.94157894736842296</v>
      </c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</row>
    <row r="424" spans="1:29" ht="15.75" customHeight="1" x14ac:dyDescent="0.2">
      <c r="A424" s="37"/>
      <c r="B424" s="37"/>
      <c r="C424" s="37"/>
      <c r="D424" s="37"/>
      <c r="E424" s="37"/>
      <c r="F424" s="37"/>
      <c r="G424" s="37"/>
      <c r="H424" s="37"/>
      <c r="I424" s="37"/>
      <c r="J424" s="37"/>
      <c r="K424" s="37"/>
      <c r="L424" s="37">
        <v>14.19999999999991</v>
      </c>
      <c r="M424" s="37">
        <v>0.94210526315789667</v>
      </c>
      <c r="N424" s="37"/>
      <c r="O424" s="37">
        <f t="shared" si="7"/>
        <v>28.399999999999821</v>
      </c>
      <c r="P424" s="37">
        <v>0.94210526315789667</v>
      </c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</row>
    <row r="425" spans="1:29" ht="15.75" customHeight="1" x14ac:dyDescent="0.2">
      <c r="A425" s="37"/>
      <c r="B425" s="37"/>
      <c r="C425" s="37"/>
      <c r="D425" s="37"/>
      <c r="E425" s="37"/>
      <c r="F425" s="37"/>
      <c r="G425" s="37"/>
      <c r="H425" s="37"/>
      <c r="I425" s="37"/>
      <c r="J425" s="37"/>
      <c r="K425" s="37"/>
      <c r="L425" s="37">
        <v>14.20999999999991</v>
      </c>
      <c r="M425" s="37">
        <v>0.94263157894737037</v>
      </c>
      <c r="N425" s="37"/>
      <c r="O425" s="37">
        <f t="shared" si="7"/>
        <v>28.419999999999821</v>
      </c>
      <c r="P425" s="37">
        <v>0.94263157894737037</v>
      </c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  <c r="AC425" s="37"/>
    </row>
    <row r="426" spans="1:29" ht="15.75" customHeight="1" x14ac:dyDescent="0.2">
      <c r="A426" s="37"/>
      <c r="B426" s="37"/>
      <c r="C426" s="37"/>
      <c r="D426" s="37"/>
      <c r="E426" s="37"/>
      <c r="F426" s="37"/>
      <c r="G426" s="37"/>
      <c r="H426" s="37"/>
      <c r="I426" s="37"/>
      <c r="J426" s="37"/>
      <c r="K426" s="37"/>
      <c r="L426" s="37">
        <v>14.21999999999991</v>
      </c>
      <c r="M426" s="37">
        <v>0.94315789473684408</v>
      </c>
      <c r="N426" s="37"/>
      <c r="O426" s="37">
        <f t="shared" si="7"/>
        <v>28.43999999999982</v>
      </c>
      <c r="P426" s="37">
        <v>0.94315789473684408</v>
      </c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  <c r="AC426" s="37"/>
    </row>
    <row r="427" spans="1:29" ht="15.75" customHeight="1" x14ac:dyDescent="0.2">
      <c r="A427" s="37"/>
      <c r="B427" s="37"/>
      <c r="C427" s="37"/>
      <c r="D427" s="37"/>
      <c r="E427" s="37"/>
      <c r="F427" s="37"/>
      <c r="G427" s="37"/>
      <c r="H427" s="37"/>
      <c r="I427" s="37"/>
      <c r="J427" s="37"/>
      <c r="K427" s="37"/>
      <c r="L427" s="37">
        <v>14.22999999999991</v>
      </c>
      <c r="M427" s="37">
        <v>0.94368421052631779</v>
      </c>
      <c r="N427" s="37"/>
      <c r="O427" s="37">
        <f t="shared" si="7"/>
        <v>28.45999999999982</v>
      </c>
      <c r="P427" s="37">
        <v>0.94368421052631779</v>
      </c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  <c r="AC427" s="37"/>
    </row>
    <row r="428" spans="1:29" ht="15.75" customHeight="1" x14ac:dyDescent="0.2">
      <c r="A428" s="37"/>
      <c r="B428" s="37"/>
      <c r="C428" s="37"/>
      <c r="D428" s="37"/>
      <c r="E428" s="37"/>
      <c r="F428" s="37"/>
      <c r="G428" s="37"/>
      <c r="H428" s="37"/>
      <c r="I428" s="37"/>
      <c r="J428" s="37"/>
      <c r="K428" s="37"/>
      <c r="L428" s="37">
        <v>14.23999999999991</v>
      </c>
      <c r="M428" s="37">
        <v>0.9442105263157915</v>
      </c>
      <c r="N428" s="37"/>
      <c r="O428" s="37">
        <f t="shared" si="7"/>
        <v>28.479999999999819</v>
      </c>
      <c r="P428" s="37">
        <v>0.9442105263157915</v>
      </c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  <c r="AC428" s="37"/>
    </row>
    <row r="429" spans="1:29" ht="15.75" customHeight="1" x14ac:dyDescent="0.2">
      <c r="A429" s="37"/>
      <c r="B429" s="37"/>
      <c r="C429" s="37"/>
      <c r="D429" s="37"/>
      <c r="E429" s="37"/>
      <c r="F429" s="37"/>
      <c r="G429" s="37"/>
      <c r="H429" s="37"/>
      <c r="I429" s="37"/>
      <c r="J429" s="37"/>
      <c r="K429" s="37"/>
      <c r="L429" s="37">
        <v>14.249999999999909</v>
      </c>
      <c r="M429" s="37">
        <v>0.94473684210526521</v>
      </c>
      <c r="N429" s="37"/>
      <c r="O429" s="37">
        <f t="shared" si="7"/>
        <v>28.499999999999819</v>
      </c>
      <c r="P429" s="37">
        <v>0.94473684210526521</v>
      </c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  <c r="AC429" s="37"/>
    </row>
    <row r="430" spans="1:29" ht="15.75" customHeight="1" x14ac:dyDescent="0.2">
      <c r="A430" s="37"/>
      <c r="B430" s="37"/>
      <c r="C430" s="37"/>
      <c r="D430" s="37"/>
      <c r="E430" s="37"/>
      <c r="F430" s="37"/>
      <c r="G430" s="37"/>
      <c r="H430" s="37"/>
      <c r="I430" s="37"/>
      <c r="J430" s="37"/>
      <c r="K430" s="37"/>
      <c r="L430" s="37">
        <v>14.259999999999909</v>
      </c>
      <c r="M430" s="37">
        <v>0.94526315789473891</v>
      </c>
      <c r="N430" s="37"/>
      <c r="O430" s="37">
        <f t="shared" si="7"/>
        <v>28.519999999999818</v>
      </c>
      <c r="P430" s="37">
        <v>0.94526315789473891</v>
      </c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  <c r="AC430" s="37"/>
    </row>
    <row r="431" spans="1:29" ht="15.75" customHeight="1" x14ac:dyDescent="0.2">
      <c r="A431" s="37"/>
      <c r="B431" s="37"/>
      <c r="C431" s="37"/>
      <c r="D431" s="37"/>
      <c r="E431" s="37"/>
      <c r="F431" s="37"/>
      <c r="G431" s="37"/>
      <c r="H431" s="37"/>
      <c r="I431" s="37"/>
      <c r="J431" s="37"/>
      <c r="K431" s="37"/>
      <c r="L431" s="37">
        <v>14.269999999999909</v>
      </c>
      <c r="M431" s="37">
        <v>0.94578947368421262</v>
      </c>
      <c r="N431" s="37"/>
      <c r="O431" s="37">
        <f t="shared" si="7"/>
        <v>28.539999999999818</v>
      </c>
      <c r="P431" s="37">
        <v>0.94578947368421262</v>
      </c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  <c r="AC431" s="37"/>
    </row>
    <row r="432" spans="1:29" ht="15.75" customHeight="1" x14ac:dyDescent="0.2">
      <c r="A432" s="37"/>
      <c r="B432" s="37"/>
      <c r="C432" s="37"/>
      <c r="D432" s="37"/>
      <c r="E432" s="37"/>
      <c r="F432" s="37"/>
      <c r="G432" s="37"/>
      <c r="H432" s="37"/>
      <c r="I432" s="37"/>
      <c r="J432" s="37"/>
      <c r="K432" s="37"/>
      <c r="L432" s="37">
        <v>14.279999999999909</v>
      </c>
      <c r="M432" s="37">
        <v>0.94631578947368633</v>
      </c>
      <c r="N432" s="37"/>
      <c r="O432" s="37">
        <f t="shared" si="7"/>
        <v>28.559999999999818</v>
      </c>
      <c r="P432" s="37">
        <v>0.94631578947368633</v>
      </c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  <c r="AC432" s="37"/>
    </row>
    <row r="433" spans="1:29" ht="15.75" customHeight="1" x14ac:dyDescent="0.2">
      <c r="A433" s="37"/>
      <c r="B433" s="37"/>
      <c r="C433" s="37"/>
      <c r="D433" s="37"/>
      <c r="E433" s="37"/>
      <c r="F433" s="37"/>
      <c r="G433" s="37"/>
      <c r="H433" s="37"/>
      <c r="I433" s="37"/>
      <c r="J433" s="37"/>
      <c r="K433" s="37"/>
      <c r="L433" s="37">
        <v>14.289999999999909</v>
      </c>
      <c r="M433" s="37">
        <v>0.94684210526316004</v>
      </c>
      <c r="N433" s="37"/>
      <c r="O433" s="37">
        <f t="shared" si="7"/>
        <v>28.579999999999817</v>
      </c>
      <c r="P433" s="37">
        <v>0.94684210526316004</v>
      </c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  <c r="AC433" s="37"/>
    </row>
    <row r="434" spans="1:29" ht="15.75" customHeight="1" x14ac:dyDescent="0.2">
      <c r="A434" s="37"/>
      <c r="B434" s="37"/>
      <c r="C434" s="37"/>
      <c r="D434" s="37"/>
      <c r="E434" s="37"/>
      <c r="F434" s="37"/>
      <c r="G434" s="37"/>
      <c r="H434" s="37"/>
      <c r="I434" s="37"/>
      <c r="J434" s="37"/>
      <c r="K434" s="37"/>
      <c r="L434" s="37">
        <v>14.299999999999908</v>
      </c>
      <c r="M434" s="37">
        <v>0.94736842105263375</v>
      </c>
      <c r="N434" s="37"/>
      <c r="O434" s="37">
        <f t="shared" si="7"/>
        <v>28.599999999999817</v>
      </c>
      <c r="P434" s="37">
        <v>0.94736842105263375</v>
      </c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  <c r="AC434" s="37"/>
    </row>
    <row r="435" spans="1:29" ht="15.75" customHeight="1" x14ac:dyDescent="0.2">
      <c r="A435" s="37"/>
      <c r="B435" s="37"/>
      <c r="C435" s="37"/>
      <c r="D435" s="37"/>
      <c r="E435" s="37"/>
      <c r="F435" s="37"/>
      <c r="G435" s="37"/>
      <c r="H435" s="37"/>
      <c r="I435" s="37"/>
      <c r="J435" s="37"/>
      <c r="K435" s="37"/>
      <c r="L435" s="37">
        <v>14.309999999999908</v>
      </c>
      <c r="M435" s="37">
        <v>0.94789473684210745</v>
      </c>
      <c r="N435" s="37"/>
      <c r="O435" s="37">
        <f t="shared" si="7"/>
        <v>28.619999999999816</v>
      </c>
      <c r="P435" s="37">
        <v>0.94789473684210745</v>
      </c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  <c r="AC435" s="37"/>
    </row>
    <row r="436" spans="1:29" ht="15.75" customHeight="1" x14ac:dyDescent="0.2">
      <c r="A436" s="37"/>
      <c r="B436" s="37"/>
      <c r="C436" s="37"/>
      <c r="D436" s="37"/>
      <c r="E436" s="37"/>
      <c r="F436" s="37"/>
      <c r="G436" s="37"/>
      <c r="H436" s="37"/>
      <c r="I436" s="37"/>
      <c r="J436" s="37"/>
      <c r="K436" s="37"/>
      <c r="L436" s="37">
        <v>14.319999999999908</v>
      </c>
      <c r="M436" s="37">
        <v>0.94842105263158116</v>
      </c>
      <c r="N436" s="37"/>
      <c r="O436" s="37">
        <f t="shared" si="7"/>
        <v>28.639999999999816</v>
      </c>
      <c r="P436" s="37">
        <v>0.94842105263158116</v>
      </c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  <c r="AC436" s="37"/>
    </row>
    <row r="437" spans="1:29" ht="15.75" customHeight="1" x14ac:dyDescent="0.2">
      <c r="A437" s="37"/>
      <c r="B437" s="37"/>
      <c r="C437" s="37"/>
      <c r="D437" s="37"/>
      <c r="E437" s="37"/>
      <c r="F437" s="37"/>
      <c r="G437" s="37"/>
      <c r="H437" s="37"/>
      <c r="I437" s="37"/>
      <c r="J437" s="37"/>
      <c r="K437" s="37"/>
      <c r="L437" s="37">
        <v>14.329999999999908</v>
      </c>
      <c r="M437" s="37">
        <v>0.94894736842105487</v>
      </c>
      <c r="N437" s="37"/>
      <c r="O437" s="37">
        <f t="shared" si="7"/>
        <v>28.659999999999815</v>
      </c>
      <c r="P437" s="37">
        <v>0.94894736842105487</v>
      </c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  <c r="AC437" s="37"/>
    </row>
    <row r="438" spans="1:29" ht="15.75" customHeight="1" x14ac:dyDescent="0.2">
      <c r="A438" s="37"/>
      <c r="B438" s="37"/>
      <c r="C438" s="37"/>
      <c r="D438" s="37"/>
      <c r="E438" s="37"/>
      <c r="F438" s="37"/>
      <c r="G438" s="37"/>
      <c r="H438" s="37"/>
      <c r="I438" s="37"/>
      <c r="J438" s="37"/>
      <c r="K438" s="37"/>
      <c r="L438" s="37">
        <v>14.339999999999907</v>
      </c>
      <c r="M438" s="37">
        <v>0.94947368421052858</v>
      </c>
      <c r="N438" s="37"/>
      <c r="O438" s="37">
        <f t="shared" si="7"/>
        <v>28.679999999999815</v>
      </c>
      <c r="P438" s="37">
        <v>0.94947368421052858</v>
      </c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  <c r="AC438" s="37"/>
    </row>
    <row r="439" spans="1:29" ht="15.75" customHeight="1" x14ac:dyDescent="0.2">
      <c r="A439" s="37"/>
      <c r="B439" s="37"/>
      <c r="C439" s="37"/>
      <c r="D439" s="37"/>
      <c r="E439" s="37"/>
      <c r="F439" s="37"/>
      <c r="G439" s="37"/>
      <c r="H439" s="37"/>
      <c r="I439" s="37"/>
      <c r="J439" s="37"/>
      <c r="K439" s="37"/>
      <c r="L439" s="37">
        <v>14.349999999999907</v>
      </c>
      <c r="M439" s="37">
        <v>0.95</v>
      </c>
      <c r="N439" s="37"/>
      <c r="O439" s="37">
        <f t="shared" si="7"/>
        <v>28.699999999999815</v>
      </c>
      <c r="P439" s="37">
        <v>0.95</v>
      </c>
      <c r="Q439" s="29">
        <f>0.05/((L439-_xlfn.XLOOKUP(0.9,M264:M724,L264:L724,"",0,1))/0.01)</f>
        <v>5.2631578947369547E-4</v>
      </c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  <c r="AC439" s="37"/>
    </row>
    <row r="440" spans="1:29" ht="15.75" customHeight="1" x14ac:dyDescent="0.2">
      <c r="A440" s="37"/>
      <c r="B440" s="37"/>
      <c r="C440" s="37"/>
      <c r="D440" s="37"/>
      <c r="E440" s="37"/>
      <c r="F440" s="37"/>
      <c r="G440" s="37"/>
      <c r="H440" s="37"/>
      <c r="I440" s="37"/>
      <c r="J440" s="37"/>
      <c r="K440" s="37"/>
      <c r="L440" s="37">
        <v>14.359999999999907</v>
      </c>
      <c r="M440" s="37">
        <v>0.95199999999999996</v>
      </c>
      <c r="N440" s="37"/>
      <c r="O440" s="37">
        <f t="shared" si="7"/>
        <v>28.719999999999814</v>
      </c>
      <c r="P440" s="37">
        <v>0.95199999999999996</v>
      </c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  <c r="AC440" s="37"/>
    </row>
    <row r="441" spans="1:29" ht="15.75" customHeight="1" x14ac:dyDescent="0.2">
      <c r="A441" s="37"/>
      <c r="B441" s="37"/>
      <c r="C441" s="37"/>
      <c r="D441" s="37"/>
      <c r="E441" s="37"/>
      <c r="F441" s="37"/>
      <c r="G441" s="37"/>
      <c r="H441" s="37"/>
      <c r="I441" s="37"/>
      <c r="J441" s="37"/>
      <c r="K441" s="37"/>
      <c r="L441" s="37">
        <v>14.369999999999907</v>
      </c>
      <c r="M441" s="37">
        <v>0.95399999999999996</v>
      </c>
      <c r="N441" s="37"/>
      <c r="O441" s="37">
        <f t="shared" si="7"/>
        <v>28.739999999999814</v>
      </c>
      <c r="P441" s="37">
        <v>0.95399999999999996</v>
      </c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  <c r="AC441" s="37"/>
    </row>
    <row r="442" spans="1:29" ht="15.75" customHeight="1" x14ac:dyDescent="0.2">
      <c r="A442" s="37"/>
      <c r="B442" s="37"/>
      <c r="C442" s="37"/>
      <c r="D442" s="37"/>
      <c r="E442" s="37"/>
      <c r="F442" s="37"/>
      <c r="G442" s="37"/>
      <c r="H442" s="37"/>
      <c r="I442" s="37"/>
      <c r="J442" s="37"/>
      <c r="K442" s="37"/>
      <c r="L442" s="37">
        <v>14.379999999999907</v>
      </c>
      <c r="M442" s="37">
        <v>0.95599999999999996</v>
      </c>
      <c r="N442" s="37"/>
      <c r="O442" s="37">
        <f t="shared" si="7"/>
        <v>28.759999999999813</v>
      </c>
      <c r="P442" s="37">
        <v>0.95599999999999996</v>
      </c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  <c r="AC442" s="37"/>
    </row>
    <row r="443" spans="1:29" ht="15.75" customHeight="1" x14ac:dyDescent="0.2">
      <c r="A443" s="37"/>
      <c r="B443" s="37"/>
      <c r="C443" s="37"/>
      <c r="D443" s="37"/>
      <c r="E443" s="37"/>
      <c r="F443" s="37"/>
      <c r="G443" s="37"/>
      <c r="H443" s="37"/>
      <c r="I443" s="37"/>
      <c r="J443" s="37"/>
      <c r="K443" s="37"/>
      <c r="L443" s="37">
        <v>14.389999999999906</v>
      </c>
      <c r="M443" s="37">
        <v>0.95799999999999996</v>
      </c>
      <c r="N443" s="37"/>
      <c r="O443" s="37">
        <f t="shared" si="7"/>
        <v>28.779999999999813</v>
      </c>
      <c r="P443" s="37">
        <v>0.95799999999999996</v>
      </c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  <c r="AC443" s="37"/>
    </row>
    <row r="444" spans="1:29" ht="15.75" customHeight="1" x14ac:dyDescent="0.2">
      <c r="A444" s="37"/>
      <c r="B444" s="37"/>
      <c r="C444" s="37"/>
      <c r="D444" s="37"/>
      <c r="E444" s="37"/>
      <c r="F444" s="37"/>
      <c r="G444" s="37"/>
      <c r="H444" s="37"/>
      <c r="I444" s="37"/>
      <c r="J444" s="37"/>
      <c r="K444" s="37"/>
      <c r="L444" s="37">
        <v>14.399999999999906</v>
      </c>
      <c r="M444" s="37">
        <v>0.96</v>
      </c>
      <c r="N444" s="37"/>
      <c r="O444" s="37">
        <f t="shared" si="7"/>
        <v>28.799999999999812</v>
      </c>
      <c r="P444" s="37">
        <v>0.96</v>
      </c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  <c r="AC444" s="37"/>
    </row>
    <row r="445" spans="1:29" ht="15.75" customHeight="1" x14ac:dyDescent="0.2">
      <c r="A445" s="37"/>
      <c r="B445" s="37"/>
      <c r="C445" s="37"/>
      <c r="D445" s="37"/>
      <c r="E445" s="37"/>
      <c r="F445" s="37"/>
      <c r="G445" s="37"/>
      <c r="H445" s="37"/>
      <c r="I445" s="37"/>
      <c r="J445" s="37"/>
      <c r="K445" s="37"/>
      <c r="L445" s="37">
        <v>14.409999999999906</v>
      </c>
      <c r="M445" s="37">
        <v>0.96199999999999997</v>
      </c>
      <c r="N445" s="37"/>
      <c r="O445" s="37">
        <f t="shared" si="7"/>
        <v>28.819999999999812</v>
      </c>
      <c r="P445" s="37">
        <v>0.96199999999999997</v>
      </c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  <c r="AC445" s="37"/>
    </row>
    <row r="446" spans="1:29" ht="15.75" customHeight="1" x14ac:dyDescent="0.2">
      <c r="A446" s="37"/>
      <c r="B446" s="37"/>
      <c r="C446" s="37"/>
      <c r="D446" s="37"/>
      <c r="E446" s="37"/>
      <c r="F446" s="37"/>
      <c r="G446" s="37"/>
      <c r="H446" s="37"/>
      <c r="I446" s="37"/>
      <c r="J446" s="37"/>
      <c r="K446" s="37"/>
      <c r="L446" s="37">
        <v>14.419999999999906</v>
      </c>
      <c r="M446" s="37">
        <v>0.96399999999999997</v>
      </c>
      <c r="N446" s="37"/>
      <c r="O446" s="37">
        <f t="shared" si="7"/>
        <v>28.839999999999812</v>
      </c>
      <c r="P446" s="37">
        <v>0.96399999999999997</v>
      </c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  <c r="AC446" s="37"/>
    </row>
    <row r="447" spans="1:29" ht="15.75" customHeight="1" x14ac:dyDescent="0.2">
      <c r="A447" s="37"/>
      <c r="B447" s="37"/>
      <c r="C447" s="37"/>
      <c r="D447" s="37"/>
      <c r="E447" s="37"/>
      <c r="F447" s="37"/>
      <c r="G447" s="37"/>
      <c r="H447" s="37"/>
      <c r="I447" s="37"/>
      <c r="J447" s="37"/>
      <c r="K447" s="37"/>
      <c r="L447" s="37">
        <v>14.429999999999906</v>
      </c>
      <c r="M447" s="37">
        <v>0.96599999999999997</v>
      </c>
      <c r="N447" s="37"/>
      <c r="O447" s="37">
        <f t="shared" si="7"/>
        <v>28.859999999999811</v>
      </c>
      <c r="P447" s="37">
        <v>0.96599999999999997</v>
      </c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  <c r="AC447" s="37"/>
    </row>
    <row r="448" spans="1:29" ht="15.75" customHeight="1" x14ac:dyDescent="0.2">
      <c r="A448" s="37"/>
      <c r="B448" s="37"/>
      <c r="C448" s="37"/>
      <c r="D448" s="37"/>
      <c r="E448" s="37"/>
      <c r="F448" s="37"/>
      <c r="G448" s="37"/>
      <c r="H448" s="37"/>
      <c r="I448" s="37"/>
      <c r="J448" s="37"/>
      <c r="K448" s="37"/>
      <c r="L448" s="37">
        <v>14.439999999999905</v>
      </c>
      <c r="M448" s="37">
        <v>0.96799999999999997</v>
      </c>
      <c r="N448" s="37"/>
      <c r="O448" s="37">
        <f t="shared" si="7"/>
        <v>28.879999999999811</v>
      </c>
      <c r="P448" s="37">
        <v>0.96799999999999997</v>
      </c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  <c r="AC448" s="37"/>
    </row>
    <row r="449" spans="1:29" ht="15.75" customHeight="1" x14ac:dyDescent="0.2">
      <c r="A449" s="37"/>
      <c r="B449" s="37"/>
      <c r="C449" s="37"/>
      <c r="D449" s="37"/>
      <c r="E449" s="37"/>
      <c r="F449" s="37"/>
      <c r="G449" s="37"/>
      <c r="H449" s="37"/>
      <c r="I449" s="37"/>
      <c r="J449" s="37"/>
      <c r="K449" s="37"/>
      <c r="L449" s="37">
        <v>14.449999999999905</v>
      </c>
      <c r="M449" s="37">
        <v>0.97</v>
      </c>
      <c r="N449" s="37"/>
      <c r="O449" s="37">
        <f t="shared" si="7"/>
        <v>28.89999999999981</v>
      </c>
      <c r="P449" s="37">
        <v>0.97</v>
      </c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  <c r="AC449" s="37"/>
    </row>
    <row r="450" spans="1:29" ht="15.75" customHeight="1" x14ac:dyDescent="0.2">
      <c r="A450" s="37"/>
      <c r="B450" s="37"/>
      <c r="C450" s="37"/>
      <c r="D450" s="37"/>
      <c r="E450" s="37"/>
      <c r="F450" s="37"/>
      <c r="G450" s="37"/>
      <c r="H450" s="37"/>
      <c r="I450" s="37"/>
      <c r="J450" s="37"/>
      <c r="K450" s="37"/>
      <c r="L450" s="37">
        <v>14.459999999999905</v>
      </c>
      <c r="M450" s="37">
        <v>0.97199999999999998</v>
      </c>
      <c r="N450" s="37"/>
      <c r="O450" s="37">
        <f t="shared" si="7"/>
        <v>28.91999999999981</v>
      </c>
      <c r="P450" s="37">
        <v>0.97199999999999998</v>
      </c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  <c r="AC450" s="37"/>
    </row>
    <row r="451" spans="1:29" ht="15.75" customHeight="1" x14ac:dyDescent="0.2">
      <c r="A451" s="37"/>
      <c r="B451" s="37"/>
      <c r="C451" s="37"/>
      <c r="D451" s="37"/>
      <c r="E451" s="37"/>
      <c r="F451" s="37"/>
      <c r="G451" s="37"/>
      <c r="H451" s="37"/>
      <c r="I451" s="37"/>
      <c r="J451" s="37"/>
      <c r="K451" s="37"/>
      <c r="L451" s="37">
        <v>14.469999999999905</v>
      </c>
      <c r="M451" s="37">
        <v>0.97399999999999998</v>
      </c>
      <c r="N451" s="37"/>
      <c r="O451" s="37">
        <f t="shared" si="7"/>
        <v>28.939999999999809</v>
      </c>
      <c r="P451" s="37">
        <v>0.97399999999999998</v>
      </c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  <c r="AC451" s="37"/>
    </row>
    <row r="452" spans="1:29" ht="15.75" customHeight="1" x14ac:dyDescent="0.2">
      <c r="A452" s="37"/>
      <c r="B452" s="37"/>
      <c r="C452" s="37"/>
      <c r="D452" s="37"/>
      <c r="E452" s="37"/>
      <c r="F452" s="37"/>
      <c r="G452" s="37"/>
      <c r="H452" s="37"/>
      <c r="I452" s="37"/>
      <c r="J452" s="37"/>
      <c r="K452" s="37"/>
      <c r="L452" s="37">
        <v>14.479999999999905</v>
      </c>
      <c r="M452" s="37">
        <v>0.97599999999999998</v>
      </c>
      <c r="N452" s="37"/>
      <c r="O452" s="37">
        <f t="shared" si="7"/>
        <v>28.959999999999809</v>
      </c>
      <c r="P452" s="37">
        <v>0.97599999999999998</v>
      </c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  <c r="AC452" s="37"/>
    </row>
    <row r="453" spans="1:29" ht="15.75" customHeight="1" x14ac:dyDescent="0.2">
      <c r="A453" s="37"/>
      <c r="B453" s="37"/>
      <c r="C453" s="37"/>
      <c r="D453" s="37"/>
      <c r="E453" s="37"/>
      <c r="F453" s="37"/>
      <c r="G453" s="37"/>
      <c r="H453" s="37"/>
      <c r="I453" s="37"/>
      <c r="J453" s="37"/>
      <c r="K453" s="37"/>
      <c r="L453" s="37">
        <v>14.489999999999904</v>
      </c>
      <c r="M453" s="37">
        <v>0.97799999999999998</v>
      </c>
      <c r="N453" s="37"/>
      <c r="O453" s="37">
        <f t="shared" ref="O453:O464" si="8">L453*2</f>
        <v>28.979999999999809</v>
      </c>
      <c r="P453" s="37">
        <v>0.97799999999999998</v>
      </c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  <c r="AC453" s="37"/>
    </row>
    <row r="454" spans="1:29" ht="15.75" customHeight="1" x14ac:dyDescent="0.2">
      <c r="A454" s="37"/>
      <c r="B454" s="37"/>
      <c r="C454" s="37"/>
      <c r="D454" s="37"/>
      <c r="E454" s="37"/>
      <c r="F454" s="37"/>
      <c r="G454" s="37"/>
      <c r="H454" s="37"/>
      <c r="I454" s="37"/>
      <c r="J454" s="37"/>
      <c r="K454" s="37"/>
      <c r="L454" s="37">
        <v>14.499999999999904</v>
      </c>
      <c r="M454" s="37">
        <v>0.98</v>
      </c>
      <c r="N454" s="37"/>
      <c r="O454" s="37">
        <f t="shared" si="8"/>
        <v>28.999999999999808</v>
      </c>
      <c r="P454" s="37">
        <v>0.98</v>
      </c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  <c r="AC454" s="37"/>
    </row>
    <row r="455" spans="1:29" ht="15.75" customHeight="1" x14ac:dyDescent="0.2">
      <c r="A455" s="37"/>
      <c r="B455" s="37"/>
      <c r="C455" s="37"/>
      <c r="D455" s="37"/>
      <c r="E455" s="37"/>
      <c r="F455" s="37"/>
      <c r="G455" s="37"/>
      <c r="H455" s="37"/>
      <c r="I455" s="37"/>
      <c r="J455" s="37"/>
      <c r="K455" s="37"/>
      <c r="L455" s="37">
        <v>14.509999999999904</v>
      </c>
      <c r="M455" s="37">
        <v>0.98199999999999998</v>
      </c>
      <c r="N455" s="37"/>
      <c r="O455" s="37">
        <f t="shared" si="8"/>
        <v>29.019999999999808</v>
      </c>
      <c r="P455" s="37">
        <v>0.98199999999999998</v>
      </c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  <c r="AC455" s="37"/>
    </row>
    <row r="456" spans="1:29" ht="15.75" customHeight="1" x14ac:dyDescent="0.2">
      <c r="A456" s="37"/>
      <c r="B456" s="37"/>
      <c r="C456" s="37"/>
      <c r="D456" s="37"/>
      <c r="E456" s="37"/>
      <c r="F456" s="37"/>
      <c r="G456" s="37"/>
      <c r="H456" s="37"/>
      <c r="I456" s="37"/>
      <c r="J456" s="37"/>
      <c r="K456" s="37"/>
      <c r="L456" s="37">
        <v>14.519999999999904</v>
      </c>
      <c r="M456" s="37">
        <v>0.98399999999999999</v>
      </c>
      <c r="N456" s="37"/>
      <c r="O456" s="37">
        <f t="shared" si="8"/>
        <v>29.039999999999807</v>
      </c>
      <c r="P456" s="37">
        <v>0.98399999999999999</v>
      </c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  <c r="AC456" s="37"/>
    </row>
    <row r="457" spans="1:29" ht="15.75" customHeight="1" x14ac:dyDescent="0.2">
      <c r="A457" s="37"/>
      <c r="B457" s="37"/>
      <c r="C457" s="37"/>
      <c r="D457" s="37"/>
      <c r="E457" s="37"/>
      <c r="F457" s="37"/>
      <c r="G457" s="37"/>
      <c r="H457" s="37"/>
      <c r="I457" s="37"/>
      <c r="J457" s="37"/>
      <c r="K457" s="37"/>
      <c r="L457" s="37">
        <v>14.529999999999903</v>
      </c>
      <c r="M457" s="37">
        <v>0.98599999999999999</v>
      </c>
      <c r="N457" s="37"/>
      <c r="O457" s="37">
        <f t="shared" si="8"/>
        <v>29.059999999999807</v>
      </c>
      <c r="P457" s="37">
        <v>0.98599999999999999</v>
      </c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  <c r="AC457" s="37"/>
    </row>
    <row r="458" spans="1:29" ht="15.75" customHeight="1" x14ac:dyDescent="0.2">
      <c r="A458" s="37"/>
      <c r="B458" s="37"/>
      <c r="C458" s="37"/>
      <c r="D458" s="37"/>
      <c r="E458" s="37"/>
      <c r="F458" s="37"/>
      <c r="G458" s="37"/>
      <c r="H458" s="37"/>
      <c r="I458" s="37"/>
      <c r="J458" s="37"/>
      <c r="K458" s="37"/>
      <c r="L458" s="37">
        <v>14.539999999999903</v>
      </c>
      <c r="M458" s="37">
        <v>0.98799999999999999</v>
      </c>
      <c r="N458" s="37"/>
      <c r="O458" s="37">
        <f t="shared" si="8"/>
        <v>29.079999999999806</v>
      </c>
      <c r="P458" s="37">
        <v>0.98799999999999999</v>
      </c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  <c r="AC458" s="37"/>
    </row>
    <row r="459" spans="1:29" ht="15.75" customHeight="1" x14ac:dyDescent="0.2">
      <c r="A459" s="37"/>
      <c r="B459" s="37"/>
      <c r="C459" s="37"/>
      <c r="D459" s="37"/>
      <c r="E459" s="37"/>
      <c r="F459" s="37"/>
      <c r="G459" s="37"/>
      <c r="H459" s="37"/>
      <c r="I459" s="37"/>
      <c r="J459" s="37"/>
      <c r="K459" s="37"/>
      <c r="L459" s="37">
        <v>14.549999999999903</v>
      </c>
      <c r="M459" s="37">
        <v>0.99</v>
      </c>
      <c r="N459" s="37"/>
      <c r="O459" s="37">
        <f t="shared" si="8"/>
        <v>29.099999999999806</v>
      </c>
      <c r="P459" s="37">
        <v>0.99</v>
      </c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  <c r="AC459" s="37"/>
    </row>
    <row r="460" spans="1:29" ht="15.75" customHeight="1" x14ac:dyDescent="0.2">
      <c r="A460" s="37"/>
      <c r="B460" s="37"/>
      <c r="C460" s="37"/>
      <c r="D460" s="37"/>
      <c r="E460" s="37"/>
      <c r="F460" s="37"/>
      <c r="G460" s="37"/>
      <c r="H460" s="37"/>
      <c r="I460" s="37"/>
      <c r="J460" s="37"/>
      <c r="K460" s="37"/>
      <c r="L460" s="37">
        <v>14.559999999999903</v>
      </c>
      <c r="M460" s="37">
        <v>0.99199999999999999</v>
      </c>
      <c r="N460" s="37"/>
      <c r="O460" s="37">
        <f t="shared" si="8"/>
        <v>29.119999999999806</v>
      </c>
      <c r="P460" s="37">
        <v>0.99199999999999999</v>
      </c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  <c r="AC460" s="37"/>
    </row>
    <row r="461" spans="1:29" ht="15.75" customHeight="1" x14ac:dyDescent="0.2">
      <c r="A461" s="37"/>
      <c r="B461" s="37"/>
      <c r="C461" s="37"/>
      <c r="D461" s="37"/>
      <c r="E461" s="37"/>
      <c r="F461" s="37"/>
      <c r="G461" s="37"/>
      <c r="H461" s="37"/>
      <c r="I461" s="37"/>
      <c r="J461" s="37"/>
      <c r="K461" s="37"/>
      <c r="L461" s="37">
        <v>14.569999999999903</v>
      </c>
      <c r="M461" s="37">
        <v>0.99399999999999999</v>
      </c>
      <c r="N461" s="37"/>
      <c r="O461" s="37">
        <f t="shared" si="8"/>
        <v>29.139999999999805</v>
      </c>
      <c r="P461" s="37">
        <v>0.99399999999999999</v>
      </c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  <c r="AC461" s="37"/>
    </row>
    <row r="462" spans="1:29" ht="15.75" customHeight="1" x14ac:dyDescent="0.2">
      <c r="A462" s="37"/>
      <c r="B462" s="37"/>
      <c r="C462" s="37"/>
      <c r="D462" s="37"/>
      <c r="E462" s="37"/>
      <c r="F462" s="37"/>
      <c r="G462" s="37"/>
      <c r="H462" s="37"/>
      <c r="I462" s="37"/>
      <c r="J462" s="37"/>
      <c r="K462" s="37"/>
      <c r="L462" s="37">
        <v>14.579999999999902</v>
      </c>
      <c r="M462" s="37">
        <v>0.996</v>
      </c>
      <c r="N462" s="37"/>
      <c r="O462" s="37">
        <f t="shared" si="8"/>
        <v>29.159999999999805</v>
      </c>
      <c r="P462" s="37">
        <v>0.996</v>
      </c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  <c r="AC462" s="37"/>
    </row>
    <row r="463" spans="1:29" ht="15.75" customHeight="1" x14ac:dyDescent="0.2">
      <c r="A463" s="37"/>
      <c r="B463" s="37"/>
      <c r="C463" s="37"/>
      <c r="D463" s="37"/>
      <c r="E463" s="37"/>
      <c r="F463" s="37"/>
      <c r="G463" s="37"/>
      <c r="H463" s="37"/>
      <c r="I463" s="37"/>
      <c r="J463" s="37"/>
      <c r="K463" s="37"/>
      <c r="L463" s="37">
        <v>14.589999999999902</v>
      </c>
      <c r="M463" s="37">
        <v>0.998</v>
      </c>
      <c r="N463" s="37"/>
      <c r="O463" s="37">
        <f t="shared" si="8"/>
        <v>29.179999999999804</v>
      </c>
      <c r="P463" s="37">
        <v>0.998</v>
      </c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  <c r="AC463" s="37"/>
    </row>
    <row r="464" spans="1:29" ht="15.75" customHeight="1" x14ac:dyDescent="0.2">
      <c r="A464" s="37"/>
      <c r="B464" s="37"/>
      <c r="C464" s="37"/>
      <c r="D464" s="37"/>
      <c r="E464" s="37"/>
      <c r="F464" s="37"/>
      <c r="G464" s="37"/>
      <c r="H464" s="37"/>
      <c r="I464" s="37"/>
      <c r="J464" s="37"/>
      <c r="K464" s="37"/>
      <c r="L464" s="37">
        <v>14.599999999999902</v>
      </c>
      <c r="M464" s="37">
        <v>1</v>
      </c>
      <c r="N464" s="37"/>
      <c r="O464" s="37">
        <f t="shared" si="8"/>
        <v>29.199999999999804</v>
      </c>
      <c r="P464" s="37">
        <v>1</v>
      </c>
      <c r="Q464" s="29">
        <f>0.05/((L464-_xlfn.XLOOKUP(0.95,M264:M724,L264:L724,"",0,1))/0.01)</f>
        <v>2.0000000000000425E-3</v>
      </c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  <c r="AC464" s="37"/>
    </row>
    <row r="465" spans="1:29" ht="15.75" customHeight="1" x14ac:dyDescent="0.2">
      <c r="A465" s="37"/>
      <c r="B465" s="37"/>
      <c r="C465" s="37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  <c r="AC465" s="37"/>
    </row>
    <row r="466" spans="1:29" ht="15.75" customHeight="1" x14ac:dyDescent="0.2">
      <c r="A466" s="37"/>
      <c r="B466" s="37"/>
      <c r="C466" s="37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  <c r="AC466" s="37"/>
    </row>
    <row r="467" spans="1:29" ht="15.75" customHeight="1" x14ac:dyDescent="0.2">
      <c r="A467" s="37"/>
      <c r="B467" s="37"/>
      <c r="C467" s="37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  <c r="AC467" s="37"/>
    </row>
    <row r="468" spans="1:29" ht="15.75" customHeight="1" x14ac:dyDescent="0.2">
      <c r="A468" s="37"/>
      <c r="B468" s="37"/>
      <c r="C468" s="37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  <c r="AC468" s="37"/>
    </row>
    <row r="469" spans="1:29" ht="15.75" customHeight="1" x14ac:dyDescent="0.2">
      <c r="A469" s="37"/>
      <c r="B469" s="37"/>
      <c r="C469" s="37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  <c r="AC469" s="37"/>
    </row>
    <row r="470" spans="1:29" ht="15.75" customHeight="1" x14ac:dyDescent="0.2">
      <c r="A470" s="37"/>
      <c r="B470" s="37"/>
      <c r="C470" s="37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  <c r="AC470" s="37"/>
    </row>
    <row r="471" spans="1:29" ht="15.75" customHeight="1" x14ac:dyDescent="0.2">
      <c r="A471" s="37"/>
      <c r="B471" s="37"/>
      <c r="C471" s="37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  <c r="AC471" s="37"/>
    </row>
    <row r="472" spans="1:29" ht="15.75" customHeight="1" x14ac:dyDescent="0.2">
      <c r="A472" s="37"/>
      <c r="B472" s="37"/>
      <c r="C472" s="37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  <c r="AC472" s="37"/>
    </row>
    <row r="473" spans="1:29" ht="15.75" customHeight="1" x14ac:dyDescent="0.2">
      <c r="A473" s="37"/>
      <c r="B473" s="37"/>
      <c r="C473" s="37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  <c r="AC473" s="37"/>
    </row>
    <row r="474" spans="1:29" ht="15.75" customHeight="1" x14ac:dyDescent="0.2">
      <c r="A474" s="37"/>
      <c r="B474" s="37"/>
      <c r="C474" s="37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  <c r="AC474" s="37"/>
    </row>
    <row r="475" spans="1:29" ht="15.75" customHeight="1" x14ac:dyDescent="0.2">
      <c r="A475" s="37"/>
      <c r="B475" s="37"/>
      <c r="C475" s="37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  <c r="AC475" s="37"/>
    </row>
    <row r="476" spans="1:29" ht="15.75" customHeight="1" x14ac:dyDescent="0.2">
      <c r="A476" s="37"/>
      <c r="B476" s="37"/>
      <c r="C476" s="37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  <c r="AC476" s="37"/>
    </row>
    <row r="477" spans="1:29" ht="15.75" customHeight="1" x14ac:dyDescent="0.2">
      <c r="A477" s="37"/>
      <c r="B477" s="37"/>
      <c r="C477" s="37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  <c r="AC477" s="37"/>
    </row>
    <row r="478" spans="1:29" ht="15.75" customHeight="1" x14ac:dyDescent="0.2">
      <c r="A478" s="37"/>
      <c r="B478" s="37"/>
      <c r="C478" s="37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  <c r="AC478" s="37"/>
    </row>
    <row r="479" spans="1:29" ht="15.75" customHeight="1" x14ac:dyDescent="0.2">
      <c r="A479" s="37"/>
      <c r="B479" s="37"/>
      <c r="C479" s="37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  <c r="AC479" s="37"/>
    </row>
    <row r="480" spans="1:29" ht="15.75" customHeight="1" x14ac:dyDescent="0.2">
      <c r="A480" s="37"/>
      <c r="B480" s="37"/>
      <c r="C480" s="37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  <c r="AC480" s="37"/>
    </row>
    <row r="481" spans="1:29" ht="15.75" customHeight="1" x14ac:dyDescent="0.2">
      <c r="A481" s="37"/>
      <c r="B481" s="37"/>
      <c r="C481" s="37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  <c r="AC481" s="37"/>
    </row>
    <row r="482" spans="1:29" ht="15.75" customHeight="1" x14ac:dyDescent="0.2">
      <c r="A482" s="37"/>
      <c r="B482" s="37"/>
      <c r="C482" s="37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  <c r="AC482" s="37"/>
    </row>
    <row r="483" spans="1:29" ht="15.75" customHeight="1" x14ac:dyDescent="0.2">
      <c r="A483" s="37"/>
      <c r="B483" s="37"/>
      <c r="C483" s="37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  <c r="AC483" s="37"/>
    </row>
    <row r="484" spans="1:29" ht="15.75" customHeight="1" x14ac:dyDescent="0.2">
      <c r="A484" s="37"/>
      <c r="B484" s="37"/>
      <c r="C484" s="37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  <c r="AC484" s="37"/>
    </row>
    <row r="485" spans="1:29" ht="15.75" customHeight="1" x14ac:dyDescent="0.2">
      <c r="A485" s="37"/>
      <c r="B485" s="37"/>
      <c r="C485" s="37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  <c r="AC485" s="37"/>
    </row>
    <row r="486" spans="1:29" ht="15.75" customHeight="1" x14ac:dyDescent="0.2">
      <c r="A486" s="37"/>
      <c r="B486" s="37"/>
      <c r="C486" s="37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  <c r="AC486" s="37"/>
    </row>
    <row r="487" spans="1:29" ht="15.75" customHeight="1" x14ac:dyDescent="0.2">
      <c r="A487" s="37"/>
      <c r="B487" s="37"/>
      <c r="C487" s="37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  <c r="AC487" s="37"/>
    </row>
    <row r="488" spans="1:29" ht="15.75" customHeight="1" x14ac:dyDescent="0.2">
      <c r="A488" s="37"/>
      <c r="B488" s="37"/>
      <c r="C488" s="37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  <c r="AC488" s="37"/>
    </row>
    <row r="489" spans="1:29" ht="15.75" customHeight="1" x14ac:dyDescent="0.2">
      <c r="A489" s="37"/>
      <c r="B489" s="37"/>
      <c r="C489" s="37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  <c r="AC489" s="37"/>
    </row>
    <row r="490" spans="1:29" ht="15.75" customHeight="1" x14ac:dyDescent="0.2">
      <c r="A490" s="37"/>
      <c r="B490" s="37"/>
      <c r="C490" s="37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  <c r="AC490" s="37"/>
    </row>
    <row r="491" spans="1:29" ht="15.75" customHeight="1" x14ac:dyDescent="0.2">
      <c r="A491" s="37"/>
      <c r="B491" s="37"/>
      <c r="C491" s="37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  <c r="AC491" s="37"/>
    </row>
    <row r="492" spans="1:29" ht="15.75" customHeight="1" x14ac:dyDescent="0.2">
      <c r="A492" s="37"/>
      <c r="B492" s="37"/>
      <c r="C492" s="37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  <c r="AC492" s="37"/>
    </row>
    <row r="493" spans="1:29" ht="15.75" customHeight="1" x14ac:dyDescent="0.2">
      <c r="A493" s="37"/>
      <c r="B493" s="37"/>
      <c r="C493" s="37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  <c r="AC493" s="37"/>
    </row>
    <row r="494" spans="1:29" ht="15.75" customHeight="1" x14ac:dyDescent="0.2">
      <c r="A494" s="37"/>
      <c r="B494" s="37"/>
      <c r="C494" s="37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  <c r="AC494" s="37"/>
    </row>
    <row r="495" spans="1:29" ht="15.75" customHeight="1" x14ac:dyDescent="0.2">
      <c r="A495" s="37"/>
      <c r="B495" s="37"/>
      <c r="C495" s="37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  <c r="AC495" s="37"/>
    </row>
    <row r="496" spans="1:29" ht="15.75" customHeight="1" x14ac:dyDescent="0.2">
      <c r="A496" s="37"/>
      <c r="B496" s="37"/>
      <c r="C496" s="37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  <c r="AC496" s="37"/>
    </row>
    <row r="497" spans="1:29" ht="15.75" customHeight="1" x14ac:dyDescent="0.2">
      <c r="A497" s="37"/>
      <c r="B497" s="37"/>
      <c r="C497" s="37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  <c r="AC497" s="37"/>
    </row>
    <row r="498" spans="1:29" ht="15.75" customHeight="1" x14ac:dyDescent="0.2">
      <c r="A498" s="37"/>
      <c r="B498" s="37"/>
      <c r="C498" s="37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  <c r="AC498" s="37"/>
    </row>
    <row r="499" spans="1:29" ht="15.75" customHeight="1" x14ac:dyDescent="0.2">
      <c r="A499" s="37"/>
      <c r="B499" s="37"/>
      <c r="C499" s="37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  <c r="AC499" s="37"/>
    </row>
    <row r="500" spans="1:29" ht="15.75" customHeight="1" x14ac:dyDescent="0.2">
      <c r="A500" s="37"/>
      <c r="B500" s="37"/>
      <c r="C500" s="37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  <c r="AC500" s="37"/>
    </row>
    <row r="501" spans="1:29" ht="15.75" customHeight="1" x14ac:dyDescent="0.2">
      <c r="A501" s="37"/>
      <c r="B501" s="37"/>
      <c r="C501" s="37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  <c r="AC501" s="37"/>
    </row>
    <row r="502" spans="1:29" ht="15.75" customHeight="1" x14ac:dyDescent="0.2">
      <c r="A502" s="37"/>
      <c r="B502" s="37"/>
      <c r="C502" s="37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  <c r="AC502" s="37"/>
    </row>
    <row r="503" spans="1:29" ht="15.75" customHeight="1" x14ac:dyDescent="0.2">
      <c r="A503" s="37"/>
      <c r="B503" s="37"/>
      <c r="C503" s="37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  <c r="AC503" s="37"/>
    </row>
    <row r="504" spans="1:29" ht="15.75" customHeight="1" x14ac:dyDescent="0.2">
      <c r="A504" s="37"/>
      <c r="B504" s="37"/>
      <c r="C504" s="37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  <c r="AB504" s="37"/>
      <c r="AC504" s="37"/>
    </row>
    <row r="505" spans="1:29" ht="15.75" customHeight="1" x14ac:dyDescent="0.2">
      <c r="A505" s="37"/>
      <c r="B505" s="37"/>
      <c r="C505" s="37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  <c r="AB505" s="37"/>
      <c r="AC505" s="37"/>
    </row>
    <row r="506" spans="1:29" ht="15.75" customHeight="1" x14ac:dyDescent="0.2">
      <c r="A506" s="37"/>
      <c r="B506" s="37"/>
      <c r="C506" s="37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R506" s="37"/>
      <c r="S506" s="37"/>
      <c r="T506" s="37"/>
      <c r="U506" s="37"/>
      <c r="V506" s="37"/>
      <c r="W506" s="37"/>
      <c r="X506" s="37"/>
      <c r="Y506" s="37"/>
      <c r="Z506" s="37"/>
      <c r="AA506" s="37"/>
      <c r="AB506" s="37"/>
      <c r="AC506" s="37"/>
    </row>
    <row r="507" spans="1:29" ht="15.75" customHeight="1" x14ac:dyDescent="0.2">
      <c r="A507" s="37"/>
      <c r="B507" s="37"/>
      <c r="C507" s="37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  <c r="AC507" s="37"/>
    </row>
    <row r="508" spans="1:29" ht="15.75" customHeight="1" x14ac:dyDescent="0.2">
      <c r="A508" s="37"/>
      <c r="B508" s="37"/>
      <c r="C508" s="37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  <c r="AB508" s="37"/>
      <c r="AC508" s="37"/>
    </row>
    <row r="509" spans="1:29" ht="15.75" customHeight="1" x14ac:dyDescent="0.2">
      <c r="A509" s="37"/>
      <c r="B509" s="37"/>
      <c r="C509" s="37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R509" s="37"/>
      <c r="S509" s="37"/>
      <c r="T509" s="37"/>
      <c r="U509" s="37"/>
      <c r="V509" s="37"/>
      <c r="W509" s="37"/>
      <c r="X509" s="37"/>
      <c r="Y509" s="37"/>
      <c r="Z509" s="37"/>
      <c r="AA509" s="37"/>
      <c r="AB509" s="37"/>
      <c r="AC509" s="37"/>
    </row>
    <row r="510" spans="1:29" ht="15.75" customHeight="1" x14ac:dyDescent="0.2">
      <c r="A510" s="37"/>
      <c r="B510" s="37"/>
      <c r="C510" s="37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  <c r="AB510" s="37"/>
      <c r="AC510" s="37"/>
    </row>
    <row r="511" spans="1:29" ht="15.75" customHeight="1" x14ac:dyDescent="0.2">
      <c r="A511" s="37"/>
      <c r="B511" s="37"/>
      <c r="C511" s="37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R511" s="37"/>
      <c r="S511" s="37"/>
      <c r="T511" s="37"/>
      <c r="U511" s="37"/>
      <c r="V511" s="37"/>
      <c r="W511" s="37"/>
      <c r="X511" s="37"/>
      <c r="Y511" s="37"/>
      <c r="Z511" s="37"/>
      <c r="AA511" s="37"/>
      <c r="AB511" s="37"/>
      <c r="AC511" s="37"/>
    </row>
    <row r="512" spans="1:29" ht="15.75" customHeight="1" x14ac:dyDescent="0.2">
      <c r="A512" s="37"/>
      <c r="B512" s="37"/>
      <c r="C512" s="37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R512" s="37"/>
      <c r="S512" s="37"/>
      <c r="T512" s="37"/>
      <c r="U512" s="37"/>
      <c r="V512" s="37"/>
      <c r="W512" s="37"/>
      <c r="X512" s="37"/>
      <c r="Y512" s="37"/>
      <c r="Z512" s="37"/>
      <c r="AA512" s="37"/>
      <c r="AB512" s="37"/>
      <c r="AC512" s="37"/>
    </row>
    <row r="513" spans="1:29" ht="15.75" customHeight="1" x14ac:dyDescent="0.2">
      <c r="A513" s="37"/>
      <c r="B513" s="37"/>
      <c r="C513" s="37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R513" s="37"/>
      <c r="S513" s="37"/>
      <c r="T513" s="37"/>
      <c r="U513" s="37"/>
      <c r="V513" s="37"/>
      <c r="W513" s="37"/>
      <c r="X513" s="37"/>
      <c r="Y513" s="37"/>
      <c r="Z513" s="37"/>
      <c r="AA513" s="37"/>
      <c r="AB513" s="37"/>
      <c r="AC513" s="37"/>
    </row>
    <row r="514" spans="1:29" ht="15.75" customHeight="1" x14ac:dyDescent="0.2">
      <c r="A514" s="37"/>
      <c r="B514" s="37"/>
      <c r="C514" s="37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R514" s="37"/>
      <c r="S514" s="37"/>
      <c r="T514" s="37"/>
      <c r="U514" s="37"/>
      <c r="V514" s="37"/>
      <c r="W514" s="37"/>
      <c r="X514" s="37"/>
      <c r="Y514" s="37"/>
      <c r="Z514" s="37"/>
      <c r="AA514" s="37"/>
      <c r="AB514" s="37"/>
      <c r="AC514" s="37"/>
    </row>
    <row r="515" spans="1:29" ht="15.75" customHeight="1" x14ac:dyDescent="0.2">
      <c r="A515" s="37"/>
      <c r="B515" s="37"/>
      <c r="C515" s="37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  <c r="AC515" s="37"/>
    </row>
    <row r="516" spans="1:29" ht="15.75" customHeight="1" x14ac:dyDescent="0.2">
      <c r="A516" s="37"/>
      <c r="B516" s="37"/>
      <c r="C516" s="37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  <c r="AB516" s="37"/>
      <c r="AC516" s="37"/>
    </row>
    <row r="517" spans="1:29" ht="15.75" customHeight="1" x14ac:dyDescent="0.2">
      <c r="A517" s="37"/>
      <c r="B517" s="37"/>
      <c r="C517" s="37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  <c r="AB517" s="37"/>
      <c r="AC517" s="37"/>
    </row>
    <row r="518" spans="1:29" ht="15.75" customHeight="1" x14ac:dyDescent="0.2">
      <c r="A518" s="37"/>
      <c r="B518" s="37"/>
      <c r="C518" s="37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  <c r="AB518" s="37"/>
      <c r="AC518" s="37"/>
    </row>
    <row r="519" spans="1:29" ht="15.75" customHeight="1" x14ac:dyDescent="0.2">
      <c r="A519" s="37"/>
      <c r="B519" s="37"/>
      <c r="C519" s="37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R519" s="37"/>
      <c r="S519" s="37"/>
      <c r="T519" s="37"/>
      <c r="U519" s="37"/>
      <c r="V519" s="37"/>
      <c r="W519" s="37"/>
      <c r="X519" s="37"/>
      <c r="Y519" s="37"/>
      <c r="Z519" s="37"/>
      <c r="AA519" s="37"/>
      <c r="AB519" s="37"/>
      <c r="AC519" s="37"/>
    </row>
    <row r="520" spans="1:29" ht="15.75" customHeight="1" x14ac:dyDescent="0.2">
      <c r="A520" s="37"/>
      <c r="B520" s="37"/>
      <c r="C520" s="37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R520" s="37"/>
      <c r="S520" s="37"/>
      <c r="T520" s="37"/>
      <c r="U520" s="37"/>
      <c r="V520" s="37"/>
      <c r="W520" s="37"/>
      <c r="X520" s="37"/>
      <c r="Y520" s="37"/>
      <c r="Z520" s="37"/>
      <c r="AA520" s="37"/>
      <c r="AB520" s="37"/>
      <c r="AC520" s="37"/>
    </row>
    <row r="521" spans="1:29" ht="15.75" customHeight="1" x14ac:dyDescent="0.2">
      <c r="A521" s="37"/>
      <c r="B521" s="37"/>
      <c r="C521" s="37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R521" s="37"/>
      <c r="S521" s="37"/>
      <c r="T521" s="37"/>
      <c r="U521" s="37"/>
      <c r="V521" s="37"/>
      <c r="W521" s="37"/>
      <c r="X521" s="37"/>
      <c r="Y521" s="37"/>
      <c r="Z521" s="37"/>
      <c r="AA521" s="37"/>
      <c r="AB521" s="37"/>
      <c r="AC521" s="37"/>
    </row>
    <row r="522" spans="1:29" ht="15.75" customHeight="1" x14ac:dyDescent="0.2">
      <c r="A522" s="37"/>
      <c r="B522" s="37"/>
      <c r="C522" s="37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R522" s="37"/>
      <c r="S522" s="37"/>
      <c r="T522" s="37"/>
      <c r="U522" s="37"/>
      <c r="V522" s="37"/>
      <c r="W522" s="37"/>
      <c r="X522" s="37"/>
      <c r="Y522" s="37"/>
      <c r="Z522" s="37"/>
      <c r="AA522" s="37"/>
      <c r="AB522" s="37"/>
      <c r="AC522" s="37"/>
    </row>
    <row r="523" spans="1:29" ht="15.75" customHeight="1" x14ac:dyDescent="0.2">
      <c r="A523" s="37"/>
      <c r="B523" s="37"/>
      <c r="C523" s="37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R523" s="37"/>
      <c r="S523" s="37"/>
      <c r="T523" s="37"/>
      <c r="U523" s="37"/>
      <c r="V523" s="37"/>
      <c r="W523" s="37"/>
      <c r="X523" s="37"/>
      <c r="Y523" s="37"/>
      <c r="Z523" s="37"/>
      <c r="AA523" s="37"/>
      <c r="AB523" s="37"/>
      <c r="AC523" s="37"/>
    </row>
    <row r="524" spans="1:29" ht="15.75" customHeight="1" x14ac:dyDescent="0.2">
      <c r="A524" s="37"/>
      <c r="B524" s="37"/>
      <c r="C524" s="37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R524" s="37"/>
      <c r="S524" s="37"/>
      <c r="T524" s="37"/>
      <c r="U524" s="37"/>
      <c r="V524" s="37"/>
      <c r="W524" s="37"/>
      <c r="X524" s="37"/>
      <c r="Y524" s="37"/>
      <c r="Z524" s="37"/>
      <c r="AA524" s="37"/>
      <c r="AB524" s="37"/>
      <c r="AC524" s="37"/>
    </row>
    <row r="525" spans="1:29" ht="15.75" customHeight="1" x14ac:dyDescent="0.2">
      <c r="A525" s="37"/>
      <c r="B525" s="37"/>
      <c r="C525" s="37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R525" s="37"/>
      <c r="S525" s="37"/>
      <c r="T525" s="37"/>
      <c r="U525" s="37"/>
      <c r="V525" s="37"/>
      <c r="W525" s="37"/>
      <c r="X525" s="37"/>
      <c r="Y525" s="37"/>
      <c r="Z525" s="37"/>
      <c r="AA525" s="37"/>
      <c r="AB525" s="37"/>
      <c r="AC525" s="37"/>
    </row>
    <row r="526" spans="1:29" ht="15.75" customHeight="1" x14ac:dyDescent="0.2">
      <c r="A526" s="37"/>
      <c r="B526" s="37"/>
      <c r="C526" s="37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R526" s="37"/>
      <c r="S526" s="37"/>
      <c r="T526" s="37"/>
      <c r="U526" s="37"/>
      <c r="V526" s="37"/>
      <c r="W526" s="37"/>
      <c r="X526" s="37"/>
      <c r="Y526" s="37"/>
      <c r="Z526" s="37"/>
      <c r="AA526" s="37"/>
      <c r="AB526" s="37"/>
      <c r="AC526" s="37"/>
    </row>
    <row r="527" spans="1:29" ht="15.75" customHeight="1" x14ac:dyDescent="0.2">
      <c r="A527" s="37"/>
      <c r="B527" s="37"/>
      <c r="C527" s="37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R527" s="37"/>
      <c r="S527" s="37"/>
      <c r="T527" s="37"/>
      <c r="U527" s="37"/>
      <c r="V527" s="37"/>
      <c r="W527" s="37"/>
      <c r="X527" s="37"/>
      <c r="Y527" s="37"/>
      <c r="Z527" s="37"/>
      <c r="AA527" s="37"/>
      <c r="AB527" s="37"/>
      <c r="AC527" s="37"/>
    </row>
    <row r="528" spans="1:29" ht="15.75" customHeight="1" x14ac:dyDescent="0.2">
      <c r="A528" s="37"/>
      <c r="B528" s="37"/>
      <c r="C528" s="37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R528" s="37"/>
      <c r="S528" s="37"/>
      <c r="T528" s="37"/>
      <c r="U528" s="37"/>
      <c r="V528" s="37"/>
      <c r="W528" s="37"/>
      <c r="X528" s="37"/>
      <c r="Y528" s="37"/>
      <c r="Z528" s="37"/>
      <c r="AA528" s="37"/>
      <c r="AB528" s="37"/>
      <c r="AC528" s="37"/>
    </row>
    <row r="529" spans="1:29" ht="15.75" customHeight="1" x14ac:dyDescent="0.2">
      <c r="A529" s="37"/>
      <c r="B529" s="37"/>
      <c r="C529" s="37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R529" s="37"/>
      <c r="S529" s="37"/>
      <c r="T529" s="37"/>
      <c r="U529" s="37"/>
      <c r="V529" s="37"/>
      <c r="W529" s="37"/>
      <c r="X529" s="37"/>
      <c r="Y529" s="37"/>
      <c r="Z529" s="37"/>
      <c r="AA529" s="37"/>
      <c r="AB529" s="37"/>
      <c r="AC529" s="37"/>
    </row>
    <row r="530" spans="1:29" ht="15.75" customHeight="1" x14ac:dyDescent="0.2">
      <c r="A530" s="37"/>
      <c r="B530" s="37"/>
      <c r="C530" s="37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R530" s="37"/>
      <c r="S530" s="37"/>
      <c r="T530" s="37"/>
      <c r="U530" s="37"/>
      <c r="V530" s="37"/>
      <c r="W530" s="37"/>
      <c r="X530" s="37"/>
      <c r="Y530" s="37"/>
      <c r="Z530" s="37"/>
      <c r="AA530" s="37"/>
      <c r="AB530" s="37"/>
      <c r="AC530" s="37"/>
    </row>
    <row r="531" spans="1:29" ht="15.75" customHeight="1" x14ac:dyDescent="0.2">
      <c r="A531" s="37"/>
      <c r="B531" s="37"/>
      <c r="C531" s="37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R531" s="37"/>
      <c r="S531" s="37"/>
      <c r="T531" s="37"/>
      <c r="U531" s="37"/>
      <c r="V531" s="37"/>
      <c r="W531" s="37"/>
      <c r="X531" s="37"/>
      <c r="Y531" s="37"/>
      <c r="Z531" s="37"/>
      <c r="AA531" s="37"/>
      <c r="AB531" s="37"/>
      <c r="AC531" s="37"/>
    </row>
    <row r="532" spans="1:29" ht="15.75" customHeight="1" x14ac:dyDescent="0.2">
      <c r="A532" s="37"/>
      <c r="B532" s="37"/>
      <c r="C532" s="37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R532" s="37"/>
      <c r="S532" s="37"/>
      <c r="T532" s="37"/>
      <c r="U532" s="37"/>
      <c r="V532" s="37"/>
      <c r="W532" s="37"/>
      <c r="X532" s="37"/>
      <c r="Y532" s="37"/>
      <c r="Z532" s="37"/>
      <c r="AA532" s="37"/>
      <c r="AB532" s="37"/>
      <c r="AC532" s="37"/>
    </row>
    <row r="533" spans="1:29" ht="15.75" customHeight="1" x14ac:dyDescent="0.2">
      <c r="A533" s="37"/>
      <c r="B533" s="37"/>
      <c r="C533" s="37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R533" s="37"/>
      <c r="S533" s="37"/>
      <c r="T533" s="37"/>
      <c r="U533" s="37"/>
      <c r="V533" s="37"/>
      <c r="W533" s="37"/>
      <c r="X533" s="37"/>
      <c r="Y533" s="37"/>
      <c r="Z533" s="37"/>
      <c r="AA533" s="37"/>
      <c r="AB533" s="37"/>
      <c r="AC533" s="37"/>
    </row>
    <row r="534" spans="1:29" ht="15.75" customHeight="1" x14ac:dyDescent="0.2">
      <c r="A534" s="37"/>
      <c r="B534" s="37"/>
      <c r="C534" s="37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R534" s="37"/>
      <c r="S534" s="37"/>
      <c r="T534" s="37"/>
      <c r="U534" s="37"/>
      <c r="V534" s="37"/>
      <c r="W534" s="37"/>
      <c r="X534" s="37"/>
      <c r="Y534" s="37"/>
      <c r="Z534" s="37"/>
      <c r="AA534" s="37"/>
      <c r="AB534" s="37"/>
      <c r="AC534" s="37"/>
    </row>
    <row r="535" spans="1:29" ht="15.75" customHeight="1" x14ac:dyDescent="0.2">
      <c r="A535" s="37"/>
      <c r="B535" s="37"/>
      <c r="C535" s="37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R535" s="37"/>
      <c r="S535" s="37"/>
      <c r="T535" s="37"/>
      <c r="U535" s="37"/>
      <c r="V535" s="37"/>
      <c r="W535" s="37"/>
      <c r="X535" s="37"/>
      <c r="Y535" s="37"/>
      <c r="Z535" s="37"/>
      <c r="AA535" s="37"/>
      <c r="AB535" s="37"/>
      <c r="AC535" s="37"/>
    </row>
    <row r="536" spans="1:29" ht="15.75" customHeight="1" x14ac:dyDescent="0.2">
      <c r="A536" s="37"/>
      <c r="B536" s="37"/>
      <c r="C536" s="37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R536" s="37"/>
      <c r="S536" s="37"/>
      <c r="T536" s="37"/>
      <c r="U536" s="37"/>
      <c r="V536" s="37"/>
      <c r="W536" s="37"/>
      <c r="X536" s="37"/>
      <c r="Y536" s="37"/>
      <c r="Z536" s="37"/>
      <c r="AA536" s="37"/>
      <c r="AB536" s="37"/>
      <c r="AC536" s="37"/>
    </row>
    <row r="537" spans="1:29" ht="15.75" customHeight="1" x14ac:dyDescent="0.2">
      <c r="A537" s="37"/>
      <c r="B537" s="37"/>
      <c r="C537" s="37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  <c r="AB537" s="37"/>
      <c r="AC537" s="37"/>
    </row>
    <row r="538" spans="1:29" ht="15.75" customHeight="1" x14ac:dyDescent="0.2">
      <c r="A538" s="37"/>
      <c r="B538" s="37"/>
      <c r="C538" s="37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R538" s="37"/>
      <c r="S538" s="37"/>
      <c r="T538" s="37"/>
      <c r="U538" s="37"/>
      <c r="V538" s="37"/>
      <c r="W538" s="37"/>
      <c r="X538" s="37"/>
      <c r="Y538" s="37"/>
      <c r="Z538" s="37"/>
      <c r="AA538" s="37"/>
      <c r="AB538" s="37"/>
      <c r="AC538" s="37"/>
    </row>
    <row r="539" spans="1:29" ht="15.75" customHeight="1" x14ac:dyDescent="0.2">
      <c r="A539" s="37"/>
      <c r="B539" s="37"/>
      <c r="C539" s="37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R539" s="37"/>
      <c r="S539" s="37"/>
      <c r="T539" s="37"/>
      <c r="U539" s="37"/>
      <c r="V539" s="37"/>
      <c r="W539" s="37"/>
      <c r="X539" s="37"/>
      <c r="Y539" s="37"/>
      <c r="Z539" s="37"/>
      <c r="AA539" s="37"/>
      <c r="AB539" s="37"/>
      <c r="AC539" s="37"/>
    </row>
    <row r="540" spans="1:29" ht="15.75" customHeight="1" x14ac:dyDescent="0.2">
      <c r="A540" s="37"/>
      <c r="B540" s="37"/>
      <c r="C540" s="37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R540" s="37"/>
      <c r="S540" s="37"/>
      <c r="T540" s="37"/>
      <c r="U540" s="37"/>
      <c r="V540" s="37"/>
      <c r="W540" s="37"/>
      <c r="X540" s="37"/>
      <c r="Y540" s="37"/>
      <c r="Z540" s="37"/>
      <c r="AA540" s="37"/>
      <c r="AB540" s="37"/>
      <c r="AC540" s="37"/>
    </row>
    <row r="541" spans="1:29" ht="15.75" customHeight="1" x14ac:dyDescent="0.2">
      <c r="A541" s="37"/>
      <c r="B541" s="37"/>
      <c r="C541" s="37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R541" s="37"/>
      <c r="S541" s="37"/>
      <c r="T541" s="37"/>
      <c r="U541" s="37"/>
      <c r="V541" s="37"/>
      <c r="W541" s="37"/>
      <c r="X541" s="37"/>
      <c r="Y541" s="37"/>
      <c r="Z541" s="37"/>
      <c r="AA541" s="37"/>
      <c r="AB541" s="37"/>
      <c r="AC541" s="37"/>
    </row>
    <row r="542" spans="1:29" ht="15.75" customHeight="1" x14ac:dyDescent="0.2">
      <c r="A542" s="37"/>
      <c r="B542" s="37"/>
      <c r="C542" s="37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R542" s="37"/>
      <c r="S542" s="37"/>
      <c r="T542" s="37"/>
      <c r="U542" s="37"/>
      <c r="V542" s="37"/>
      <c r="W542" s="37"/>
      <c r="X542" s="37"/>
      <c r="Y542" s="37"/>
      <c r="Z542" s="37"/>
      <c r="AA542" s="37"/>
      <c r="AB542" s="37"/>
      <c r="AC542" s="37"/>
    </row>
    <row r="543" spans="1:29" ht="15.75" customHeight="1" x14ac:dyDescent="0.2">
      <c r="A543" s="37"/>
      <c r="B543" s="37"/>
      <c r="C543" s="37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R543" s="37"/>
      <c r="S543" s="37"/>
      <c r="T543" s="37"/>
      <c r="U543" s="37"/>
      <c r="V543" s="37"/>
      <c r="W543" s="37"/>
      <c r="X543" s="37"/>
      <c r="Y543" s="37"/>
      <c r="Z543" s="37"/>
      <c r="AA543" s="37"/>
      <c r="AB543" s="37"/>
      <c r="AC543" s="37"/>
    </row>
    <row r="544" spans="1:29" ht="15.75" customHeight="1" x14ac:dyDescent="0.2">
      <c r="A544" s="37"/>
      <c r="B544" s="37"/>
      <c r="C544" s="37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R544" s="37"/>
      <c r="S544" s="37"/>
      <c r="T544" s="37"/>
      <c r="U544" s="37"/>
      <c r="V544" s="37"/>
      <c r="W544" s="37"/>
      <c r="X544" s="37"/>
      <c r="Y544" s="37"/>
      <c r="Z544" s="37"/>
      <c r="AA544" s="37"/>
      <c r="AB544" s="37"/>
      <c r="AC544" s="37"/>
    </row>
    <row r="545" spans="1:29" ht="15.75" customHeight="1" x14ac:dyDescent="0.2">
      <c r="A545" s="37"/>
      <c r="B545" s="37"/>
      <c r="C545" s="37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R545" s="37"/>
      <c r="S545" s="37"/>
      <c r="T545" s="37"/>
      <c r="U545" s="37"/>
      <c r="V545" s="37"/>
      <c r="W545" s="37"/>
      <c r="X545" s="37"/>
      <c r="Y545" s="37"/>
      <c r="Z545" s="37"/>
      <c r="AA545" s="37"/>
      <c r="AB545" s="37"/>
      <c r="AC545" s="37"/>
    </row>
    <row r="546" spans="1:29" ht="15.75" customHeight="1" x14ac:dyDescent="0.2">
      <c r="A546" s="37"/>
      <c r="B546" s="37"/>
      <c r="C546" s="37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R546" s="37"/>
      <c r="S546" s="37"/>
      <c r="T546" s="37"/>
      <c r="U546" s="37"/>
      <c r="V546" s="37"/>
      <c r="W546" s="37"/>
      <c r="X546" s="37"/>
      <c r="Y546" s="37"/>
      <c r="Z546" s="37"/>
      <c r="AA546" s="37"/>
      <c r="AB546" s="37"/>
      <c r="AC546" s="37"/>
    </row>
    <row r="547" spans="1:29" ht="15.75" customHeight="1" x14ac:dyDescent="0.2">
      <c r="A547" s="37"/>
      <c r="B547" s="37"/>
      <c r="C547" s="37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R547" s="37"/>
      <c r="S547" s="37"/>
      <c r="T547" s="37"/>
      <c r="U547" s="37"/>
      <c r="V547" s="37"/>
      <c r="W547" s="37"/>
      <c r="X547" s="37"/>
      <c r="Y547" s="37"/>
      <c r="Z547" s="37"/>
      <c r="AA547" s="37"/>
      <c r="AB547" s="37"/>
      <c r="AC547" s="37"/>
    </row>
    <row r="548" spans="1:29" ht="15.75" customHeight="1" x14ac:dyDescent="0.2">
      <c r="A548" s="37"/>
      <c r="B548" s="37"/>
      <c r="C548" s="37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R548" s="37"/>
      <c r="S548" s="37"/>
      <c r="T548" s="37"/>
      <c r="U548" s="37"/>
      <c r="V548" s="37"/>
      <c r="W548" s="37"/>
      <c r="X548" s="37"/>
      <c r="Y548" s="37"/>
      <c r="Z548" s="37"/>
      <c r="AA548" s="37"/>
      <c r="AB548" s="37"/>
      <c r="AC548" s="37"/>
    </row>
    <row r="549" spans="1:29" ht="15.75" customHeight="1" x14ac:dyDescent="0.2">
      <c r="A549" s="37"/>
      <c r="B549" s="37"/>
      <c r="C549" s="37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R549" s="37"/>
      <c r="S549" s="37"/>
      <c r="T549" s="37"/>
      <c r="U549" s="37"/>
      <c r="V549" s="37"/>
      <c r="W549" s="37"/>
      <c r="X549" s="37"/>
      <c r="Y549" s="37"/>
      <c r="Z549" s="37"/>
      <c r="AA549" s="37"/>
      <c r="AB549" s="37"/>
      <c r="AC549" s="37"/>
    </row>
    <row r="550" spans="1:29" ht="15.75" customHeight="1" x14ac:dyDescent="0.2">
      <c r="A550" s="37"/>
      <c r="B550" s="37"/>
      <c r="C550" s="37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R550" s="37"/>
      <c r="S550" s="37"/>
      <c r="T550" s="37"/>
      <c r="U550" s="37"/>
      <c r="V550" s="37"/>
      <c r="W550" s="37"/>
      <c r="X550" s="37"/>
      <c r="Y550" s="37"/>
      <c r="Z550" s="37"/>
      <c r="AA550" s="37"/>
      <c r="AB550" s="37"/>
      <c r="AC550" s="37"/>
    </row>
    <row r="551" spans="1:29" ht="15.75" customHeight="1" x14ac:dyDescent="0.2">
      <c r="A551" s="37"/>
      <c r="B551" s="37"/>
      <c r="C551" s="37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R551" s="37"/>
      <c r="S551" s="37"/>
      <c r="T551" s="37"/>
      <c r="U551" s="37"/>
      <c r="V551" s="37"/>
      <c r="W551" s="37"/>
      <c r="X551" s="37"/>
      <c r="Y551" s="37"/>
      <c r="Z551" s="37"/>
      <c r="AA551" s="37"/>
      <c r="AB551" s="37"/>
      <c r="AC551" s="37"/>
    </row>
    <row r="552" spans="1:29" ht="15.75" customHeight="1" x14ac:dyDescent="0.2">
      <c r="A552" s="37"/>
      <c r="B552" s="37"/>
      <c r="C552" s="37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R552" s="37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  <c r="AC552" s="37"/>
    </row>
    <row r="553" spans="1:29" ht="15.75" customHeight="1" x14ac:dyDescent="0.2">
      <c r="A553" s="37"/>
      <c r="B553" s="37"/>
      <c r="C553" s="37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R553" s="37"/>
      <c r="S553" s="37"/>
      <c r="T553" s="37"/>
      <c r="U553" s="37"/>
      <c r="V553" s="37"/>
      <c r="W553" s="37"/>
      <c r="X553" s="37"/>
      <c r="Y553" s="37"/>
      <c r="Z553" s="37"/>
      <c r="AA553" s="37"/>
      <c r="AB553" s="37"/>
      <c r="AC553" s="37"/>
    </row>
    <row r="554" spans="1:29" ht="15.75" customHeight="1" x14ac:dyDescent="0.2">
      <c r="A554" s="37"/>
      <c r="B554" s="37"/>
      <c r="C554" s="37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R554" s="37"/>
      <c r="S554" s="37"/>
      <c r="T554" s="37"/>
      <c r="U554" s="37"/>
      <c r="V554" s="37"/>
      <c r="W554" s="37"/>
      <c r="X554" s="37"/>
      <c r="Y554" s="37"/>
      <c r="Z554" s="37"/>
      <c r="AA554" s="37"/>
      <c r="AB554" s="37"/>
      <c r="AC554" s="37"/>
    </row>
    <row r="555" spans="1:29" ht="15.75" customHeight="1" x14ac:dyDescent="0.2">
      <c r="A555" s="37"/>
      <c r="B555" s="37"/>
      <c r="C555" s="37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R555" s="37"/>
      <c r="S555" s="37"/>
      <c r="T555" s="37"/>
      <c r="U555" s="37"/>
      <c r="V555" s="37"/>
      <c r="W555" s="37"/>
      <c r="X555" s="37"/>
      <c r="Y555" s="37"/>
      <c r="Z555" s="37"/>
      <c r="AA555" s="37"/>
      <c r="AB555" s="37"/>
      <c r="AC555" s="37"/>
    </row>
    <row r="556" spans="1:29" ht="15.75" customHeight="1" x14ac:dyDescent="0.2">
      <c r="A556" s="37"/>
      <c r="B556" s="37"/>
      <c r="C556" s="37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R556" s="37"/>
      <c r="S556" s="37"/>
      <c r="T556" s="37"/>
      <c r="U556" s="37"/>
      <c r="V556" s="37"/>
      <c r="W556" s="37"/>
      <c r="X556" s="37"/>
      <c r="Y556" s="37"/>
      <c r="Z556" s="37"/>
      <c r="AA556" s="37"/>
      <c r="AB556" s="37"/>
      <c r="AC556" s="37"/>
    </row>
    <row r="557" spans="1:29" ht="15.75" customHeight="1" x14ac:dyDescent="0.2">
      <c r="A557" s="37"/>
      <c r="B557" s="37"/>
      <c r="C557" s="37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R557" s="37"/>
      <c r="S557" s="37"/>
      <c r="T557" s="37"/>
      <c r="U557" s="37"/>
      <c r="V557" s="37"/>
      <c r="W557" s="37"/>
      <c r="X557" s="37"/>
      <c r="Y557" s="37"/>
      <c r="Z557" s="37"/>
      <c r="AA557" s="37"/>
      <c r="AB557" s="37"/>
      <c r="AC557" s="37"/>
    </row>
    <row r="558" spans="1:29" ht="15.75" customHeight="1" x14ac:dyDescent="0.2">
      <c r="A558" s="37"/>
      <c r="B558" s="37"/>
      <c r="C558" s="37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R558" s="37"/>
      <c r="S558" s="37"/>
      <c r="T558" s="37"/>
      <c r="U558" s="37"/>
      <c r="V558" s="37"/>
      <c r="W558" s="37"/>
      <c r="X558" s="37"/>
      <c r="Y558" s="37"/>
      <c r="Z558" s="37"/>
      <c r="AA558" s="37"/>
      <c r="AB558" s="37"/>
      <c r="AC558" s="37"/>
    </row>
    <row r="559" spans="1:29" ht="15.75" customHeight="1" x14ac:dyDescent="0.2">
      <c r="A559" s="37"/>
      <c r="B559" s="37"/>
      <c r="C559" s="37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R559" s="37"/>
      <c r="S559" s="37"/>
      <c r="T559" s="37"/>
      <c r="U559" s="37"/>
      <c r="V559" s="37"/>
      <c r="W559" s="37"/>
      <c r="X559" s="37"/>
      <c r="Y559" s="37"/>
      <c r="Z559" s="37"/>
      <c r="AA559" s="37"/>
      <c r="AB559" s="37"/>
      <c r="AC559" s="37"/>
    </row>
    <row r="560" spans="1:29" ht="15.75" customHeight="1" x14ac:dyDescent="0.2">
      <c r="A560" s="37"/>
      <c r="B560" s="37"/>
      <c r="C560" s="37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R560" s="37"/>
      <c r="S560" s="37"/>
      <c r="T560" s="37"/>
      <c r="U560" s="37"/>
      <c r="V560" s="37"/>
      <c r="W560" s="37"/>
      <c r="X560" s="37"/>
      <c r="Y560" s="37"/>
      <c r="Z560" s="37"/>
      <c r="AA560" s="37"/>
      <c r="AB560" s="37"/>
      <c r="AC560" s="37"/>
    </row>
    <row r="561" spans="1:29" ht="15.75" customHeight="1" x14ac:dyDescent="0.2">
      <c r="A561" s="37"/>
      <c r="B561" s="37"/>
      <c r="C561" s="37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R561" s="37"/>
      <c r="S561" s="37"/>
      <c r="T561" s="37"/>
      <c r="U561" s="37"/>
      <c r="V561" s="37"/>
      <c r="W561" s="37"/>
      <c r="X561" s="37"/>
      <c r="Y561" s="37"/>
      <c r="Z561" s="37"/>
      <c r="AA561" s="37"/>
      <c r="AB561" s="37"/>
      <c r="AC561" s="37"/>
    </row>
    <row r="562" spans="1:29" ht="15.75" customHeight="1" x14ac:dyDescent="0.2">
      <c r="A562" s="37"/>
      <c r="B562" s="37"/>
      <c r="C562" s="37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R562" s="37"/>
      <c r="S562" s="37"/>
      <c r="T562" s="37"/>
      <c r="U562" s="37"/>
      <c r="V562" s="37"/>
      <c r="W562" s="37"/>
      <c r="X562" s="37"/>
      <c r="Y562" s="37"/>
      <c r="Z562" s="37"/>
      <c r="AA562" s="37"/>
      <c r="AB562" s="37"/>
      <c r="AC562" s="37"/>
    </row>
    <row r="563" spans="1:29" ht="15.75" customHeight="1" x14ac:dyDescent="0.2">
      <c r="A563" s="37"/>
      <c r="B563" s="37"/>
      <c r="C563" s="37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R563" s="37"/>
      <c r="S563" s="37"/>
      <c r="T563" s="37"/>
      <c r="U563" s="37"/>
      <c r="V563" s="37"/>
      <c r="W563" s="37"/>
      <c r="X563" s="37"/>
      <c r="Y563" s="37"/>
      <c r="Z563" s="37"/>
      <c r="AA563" s="37"/>
      <c r="AB563" s="37"/>
      <c r="AC563" s="37"/>
    </row>
    <row r="564" spans="1:29" ht="15.75" customHeight="1" x14ac:dyDescent="0.2">
      <c r="A564" s="37"/>
      <c r="B564" s="37"/>
      <c r="C564" s="37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R564" s="37"/>
      <c r="S564" s="37"/>
      <c r="T564" s="37"/>
      <c r="U564" s="37"/>
      <c r="V564" s="37"/>
      <c r="W564" s="37"/>
      <c r="X564" s="37"/>
      <c r="Y564" s="37"/>
      <c r="Z564" s="37"/>
      <c r="AA564" s="37"/>
      <c r="AB564" s="37"/>
      <c r="AC564" s="37"/>
    </row>
    <row r="565" spans="1:29" ht="15.75" customHeight="1" x14ac:dyDescent="0.2">
      <c r="A565" s="37"/>
      <c r="B565" s="37"/>
      <c r="C565" s="37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R565" s="37"/>
      <c r="S565" s="37"/>
      <c r="T565" s="37"/>
      <c r="U565" s="37"/>
      <c r="V565" s="37"/>
      <c r="W565" s="37"/>
      <c r="X565" s="37"/>
      <c r="Y565" s="37"/>
      <c r="Z565" s="37"/>
      <c r="AA565" s="37"/>
      <c r="AB565" s="37"/>
      <c r="AC565" s="37"/>
    </row>
    <row r="566" spans="1:29" ht="15.75" customHeight="1" x14ac:dyDescent="0.2">
      <c r="A566" s="37"/>
      <c r="B566" s="37"/>
      <c r="C566" s="37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R566" s="37"/>
      <c r="S566" s="37"/>
      <c r="T566" s="37"/>
      <c r="U566" s="37"/>
      <c r="V566" s="37"/>
      <c r="W566" s="37"/>
      <c r="X566" s="37"/>
      <c r="Y566" s="37"/>
      <c r="Z566" s="37"/>
      <c r="AA566" s="37"/>
      <c r="AB566" s="37"/>
      <c r="AC566" s="37"/>
    </row>
    <row r="567" spans="1:29" ht="15.75" customHeight="1" x14ac:dyDescent="0.2">
      <c r="A567" s="37"/>
      <c r="B567" s="37"/>
      <c r="C567" s="37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R567" s="37"/>
      <c r="S567" s="37"/>
      <c r="T567" s="37"/>
      <c r="U567" s="37"/>
      <c r="V567" s="37"/>
      <c r="W567" s="37"/>
      <c r="X567" s="37"/>
      <c r="Y567" s="37"/>
      <c r="Z567" s="37"/>
      <c r="AA567" s="37"/>
      <c r="AB567" s="37"/>
      <c r="AC567" s="37"/>
    </row>
    <row r="568" spans="1:29" ht="15.75" customHeight="1" x14ac:dyDescent="0.2">
      <c r="A568" s="37"/>
      <c r="B568" s="37"/>
      <c r="C568" s="37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R568" s="37"/>
      <c r="S568" s="37"/>
      <c r="T568" s="37"/>
      <c r="U568" s="37"/>
      <c r="V568" s="37"/>
      <c r="W568" s="37"/>
      <c r="X568" s="37"/>
      <c r="Y568" s="37"/>
      <c r="Z568" s="37"/>
      <c r="AA568" s="37"/>
      <c r="AB568" s="37"/>
      <c r="AC568" s="37"/>
    </row>
    <row r="569" spans="1:29" ht="15.75" customHeight="1" x14ac:dyDescent="0.2">
      <c r="A569" s="37"/>
      <c r="B569" s="37"/>
      <c r="C569" s="37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R569" s="37"/>
      <c r="S569" s="37"/>
      <c r="T569" s="37"/>
      <c r="U569" s="37"/>
      <c r="V569" s="37"/>
      <c r="W569" s="37"/>
      <c r="X569" s="37"/>
      <c r="Y569" s="37"/>
      <c r="Z569" s="37"/>
      <c r="AA569" s="37"/>
      <c r="AB569" s="37"/>
      <c r="AC569" s="37"/>
    </row>
    <row r="570" spans="1:29" ht="15.75" customHeight="1" x14ac:dyDescent="0.2">
      <c r="A570" s="37"/>
      <c r="B570" s="37"/>
      <c r="C570" s="37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R570" s="37"/>
      <c r="S570" s="37"/>
      <c r="T570" s="37"/>
      <c r="U570" s="37"/>
      <c r="V570" s="37"/>
      <c r="W570" s="37"/>
      <c r="X570" s="37"/>
      <c r="Y570" s="37"/>
      <c r="Z570" s="37"/>
      <c r="AA570" s="37"/>
      <c r="AB570" s="37"/>
      <c r="AC570" s="37"/>
    </row>
    <row r="571" spans="1:29" ht="15.75" customHeight="1" x14ac:dyDescent="0.2">
      <c r="A571" s="37"/>
      <c r="B571" s="37"/>
      <c r="C571" s="37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R571" s="37"/>
      <c r="S571" s="37"/>
      <c r="T571" s="37"/>
      <c r="U571" s="37"/>
      <c r="V571" s="37"/>
      <c r="W571" s="37"/>
      <c r="X571" s="37"/>
      <c r="Y571" s="37"/>
      <c r="Z571" s="37"/>
      <c r="AA571" s="37"/>
      <c r="AB571" s="37"/>
      <c r="AC571" s="37"/>
    </row>
    <row r="572" spans="1:29" ht="15.75" customHeight="1" x14ac:dyDescent="0.2">
      <c r="A572" s="37"/>
      <c r="B572" s="37"/>
      <c r="C572" s="37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R572" s="37"/>
      <c r="S572" s="37"/>
      <c r="T572" s="37"/>
      <c r="U572" s="37"/>
      <c r="V572" s="37"/>
      <c r="W572" s="37"/>
      <c r="X572" s="37"/>
      <c r="Y572" s="37"/>
      <c r="Z572" s="37"/>
      <c r="AA572" s="37"/>
      <c r="AB572" s="37"/>
      <c r="AC572" s="37"/>
    </row>
    <row r="573" spans="1:29" ht="15.75" customHeight="1" x14ac:dyDescent="0.2">
      <c r="A573" s="37"/>
      <c r="B573" s="37"/>
      <c r="C573" s="37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R573" s="37"/>
      <c r="S573" s="37"/>
      <c r="T573" s="37"/>
      <c r="U573" s="37"/>
      <c r="V573" s="37"/>
      <c r="W573" s="37"/>
      <c r="X573" s="37"/>
      <c r="Y573" s="37"/>
      <c r="Z573" s="37"/>
      <c r="AA573" s="37"/>
      <c r="AB573" s="37"/>
      <c r="AC573" s="37"/>
    </row>
    <row r="574" spans="1:29" ht="15.75" customHeight="1" x14ac:dyDescent="0.2">
      <c r="A574" s="37"/>
      <c r="B574" s="37"/>
      <c r="C574" s="37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R574" s="37"/>
      <c r="S574" s="37"/>
      <c r="T574" s="37"/>
      <c r="U574" s="37"/>
      <c r="V574" s="37"/>
      <c r="W574" s="37"/>
      <c r="X574" s="37"/>
      <c r="Y574" s="37"/>
      <c r="Z574" s="37"/>
      <c r="AA574" s="37"/>
      <c r="AB574" s="37"/>
      <c r="AC574" s="37"/>
    </row>
    <row r="575" spans="1:29" ht="15.75" customHeight="1" x14ac:dyDescent="0.2">
      <c r="A575" s="37"/>
      <c r="B575" s="37"/>
      <c r="C575" s="37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R575" s="37"/>
      <c r="S575" s="37"/>
      <c r="T575" s="37"/>
      <c r="U575" s="37"/>
      <c r="V575" s="37"/>
      <c r="W575" s="37"/>
      <c r="X575" s="37"/>
      <c r="Y575" s="37"/>
      <c r="Z575" s="37"/>
      <c r="AA575" s="37"/>
      <c r="AB575" s="37"/>
      <c r="AC575" s="37"/>
    </row>
    <row r="576" spans="1:29" ht="15.75" customHeight="1" x14ac:dyDescent="0.2">
      <c r="A576" s="37"/>
      <c r="B576" s="37"/>
      <c r="C576" s="37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R576" s="37"/>
      <c r="S576" s="37"/>
      <c r="T576" s="37"/>
      <c r="U576" s="37"/>
      <c r="V576" s="37"/>
      <c r="W576" s="37"/>
      <c r="X576" s="37"/>
      <c r="Y576" s="37"/>
      <c r="Z576" s="37"/>
      <c r="AA576" s="37"/>
      <c r="AB576" s="37"/>
      <c r="AC576" s="37"/>
    </row>
    <row r="577" spans="1:29" ht="15.75" customHeight="1" x14ac:dyDescent="0.2">
      <c r="A577" s="37"/>
      <c r="B577" s="37"/>
      <c r="C577" s="37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R577" s="37"/>
      <c r="S577" s="37"/>
      <c r="T577" s="37"/>
      <c r="U577" s="37"/>
      <c r="V577" s="37"/>
      <c r="W577" s="37"/>
      <c r="X577" s="37"/>
      <c r="Y577" s="37"/>
      <c r="Z577" s="37"/>
      <c r="AA577" s="37"/>
      <c r="AB577" s="37"/>
      <c r="AC577" s="37"/>
    </row>
    <row r="578" spans="1:29" ht="15.75" customHeight="1" x14ac:dyDescent="0.2">
      <c r="A578" s="37"/>
      <c r="B578" s="37"/>
      <c r="C578" s="37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R578" s="37"/>
      <c r="S578" s="37"/>
      <c r="T578" s="37"/>
      <c r="U578" s="37"/>
      <c r="V578" s="37"/>
      <c r="W578" s="37"/>
      <c r="X578" s="37"/>
      <c r="Y578" s="37"/>
      <c r="Z578" s="37"/>
      <c r="AA578" s="37"/>
      <c r="AB578" s="37"/>
      <c r="AC578" s="37"/>
    </row>
    <row r="579" spans="1:29" ht="15.75" customHeight="1" x14ac:dyDescent="0.2">
      <c r="A579" s="37"/>
      <c r="B579" s="37"/>
      <c r="C579" s="37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R579" s="37"/>
      <c r="S579" s="37"/>
      <c r="T579" s="37"/>
      <c r="U579" s="37"/>
      <c r="V579" s="37"/>
      <c r="W579" s="37"/>
      <c r="X579" s="37"/>
      <c r="Y579" s="37"/>
      <c r="Z579" s="37"/>
      <c r="AA579" s="37"/>
      <c r="AB579" s="37"/>
      <c r="AC579" s="37"/>
    </row>
    <row r="580" spans="1:29" ht="15.75" customHeight="1" x14ac:dyDescent="0.2">
      <c r="A580" s="37"/>
      <c r="B580" s="37"/>
      <c r="C580" s="37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R580" s="37"/>
      <c r="S580" s="37"/>
      <c r="T580" s="37"/>
      <c r="U580" s="37"/>
      <c r="V580" s="37"/>
      <c r="W580" s="37"/>
      <c r="X580" s="37"/>
      <c r="Y580" s="37"/>
      <c r="Z580" s="37"/>
      <c r="AA580" s="37"/>
      <c r="AB580" s="37"/>
      <c r="AC580" s="37"/>
    </row>
    <row r="581" spans="1:29" ht="15.75" customHeight="1" x14ac:dyDescent="0.2">
      <c r="A581" s="37"/>
      <c r="B581" s="37"/>
      <c r="C581" s="37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R581" s="37"/>
      <c r="S581" s="37"/>
      <c r="T581" s="37"/>
      <c r="U581" s="37"/>
      <c r="V581" s="37"/>
      <c r="W581" s="37"/>
      <c r="X581" s="37"/>
      <c r="Y581" s="37"/>
      <c r="Z581" s="37"/>
      <c r="AA581" s="37"/>
      <c r="AB581" s="37"/>
      <c r="AC581" s="37"/>
    </row>
    <row r="582" spans="1:29" ht="15.75" customHeight="1" x14ac:dyDescent="0.2">
      <c r="A582" s="37"/>
      <c r="B582" s="37"/>
      <c r="C582" s="37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R582" s="37"/>
      <c r="S582" s="37"/>
      <c r="T582" s="37"/>
      <c r="U582" s="37"/>
      <c r="V582" s="37"/>
      <c r="W582" s="37"/>
      <c r="X582" s="37"/>
      <c r="Y582" s="37"/>
      <c r="Z582" s="37"/>
      <c r="AA582" s="37"/>
      <c r="AB582" s="37"/>
      <c r="AC582" s="37"/>
    </row>
    <row r="583" spans="1:29" ht="15.75" customHeight="1" x14ac:dyDescent="0.2">
      <c r="A583" s="37"/>
      <c r="B583" s="37"/>
      <c r="C583" s="37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R583" s="37"/>
      <c r="S583" s="37"/>
      <c r="T583" s="37"/>
      <c r="U583" s="37"/>
      <c r="V583" s="37"/>
      <c r="W583" s="37"/>
      <c r="X583" s="37"/>
      <c r="Y583" s="37"/>
      <c r="Z583" s="37"/>
      <c r="AA583" s="37"/>
      <c r="AB583" s="37"/>
      <c r="AC583" s="37"/>
    </row>
    <row r="584" spans="1:29" ht="15.75" customHeight="1" x14ac:dyDescent="0.2">
      <c r="A584" s="37"/>
      <c r="B584" s="37"/>
      <c r="C584" s="37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R584" s="37"/>
      <c r="S584" s="37"/>
      <c r="T584" s="37"/>
      <c r="U584" s="37"/>
      <c r="V584" s="37"/>
      <c r="W584" s="37"/>
      <c r="X584" s="37"/>
      <c r="Y584" s="37"/>
      <c r="Z584" s="37"/>
      <c r="AA584" s="37"/>
      <c r="AB584" s="37"/>
      <c r="AC584" s="37"/>
    </row>
    <row r="585" spans="1:29" ht="15.75" customHeight="1" x14ac:dyDescent="0.2">
      <c r="A585" s="37"/>
      <c r="B585" s="37"/>
      <c r="C585" s="37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R585" s="37"/>
      <c r="S585" s="37"/>
      <c r="T585" s="37"/>
      <c r="U585" s="37"/>
      <c r="V585" s="37"/>
      <c r="W585" s="37"/>
      <c r="X585" s="37"/>
      <c r="Y585" s="37"/>
      <c r="Z585" s="37"/>
      <c r="AA585" s="37"/>
      <c r="AB585" s="37"/>
      <c r="AC585" s="37"/>
    </row>
    <row r="586" spans="1:29" ht="15.75" customHeight="1" x14ac:dyDescent="0.2">
      <c r="A586" s="37"/>
      <c r="B586" s="37"/>
      <c r="C586" s="37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R586" s="37"/>
      <c r="S586" s="37"/>
      <c r="T586" s="37"/>
      <c r="U586" s="37"/>
      <c r="V586" s="37"/>
      <c r="W586" s="37"/>
      <c r="X586" s="37"/>
      <c r="Y586" s="37"/>
      <c r="Z586" s="37"/>
      <c r="AA586" s="37"/>
      <c r="AB586" s="37"/>
      <c r="AC586" s="37"/>
    </row>
    <row r="587" spans="1:29" ht="15.75" customHeight="1" x14ac:dyDescent="0.2">
      <c r="A587" s="37"/>
      <c r="B587" s="37"/>
      <c r="C587" s="37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R587" s="37"/>
      <c r="S587" s="37"/>
      <c r="T587" s="37"/>
      <c r="U587" s="37"/>
      <c r="V587" s="37"/>
      <c r="W587" s="37"/>
      <c r="X587" s="37"/>
      <c r="Y587" s="37"/>
      <c r="Z587" s="37"/>
      <c r="AA587" s="37"/>
      <c r="AB587" s="37"/>
      <c r="AC587" s="37"/>
    </row>
    <row r="588" spans="1:29" ht="15.75" customHeight="1" x14ac:dyDescent="0.2">
      <c r="A588" s="37"/>
      <c r="B588" s="37"/>
      <c r="C588" s="37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R588" s="37"/>
      <c r="S588" s="37"/>
      <c r="T588" s="37"/>
      <c r="U588" s="37"/>
      <c r="V588" s="37"/>
      <c r="W588" s="37"/>
      <c r="X588" s="37"/>
      <c r="Y588" s="37"/>
      <c r="Z588" s="37"/>
      <c r="AA588" s="37"/>
      <c r="AB588" s="37"/>
      <c r="AC588" s="37"/>
    </row>
    <row r="589" spans="1:29" ht="15.75" customHeight="1" x14ac:dyDescent="0.2">
      <c r="A589" s="37"/>
      <c r="B589" s="37"/>
      <c r="C589" s="37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R589" s="37"/>
      <c r="S589" s="37"/>
      <c r="T589" s="37"/>
      <c r="U589" s="37"/>
      <c r="V589" s="37"/>
      <c r="W589" s="37"/>
      <c r="X589" s="37"/>
      <c r="Y589" s="37"/>
      <c r="Z589" s="37"/>
      <c r="AA589" s="37"/>
      <c r="AB589" s="37"/>
      <c r="AC589" s="37"/>
    </row>
    <row r="590" spans="1:29" ht="15.75" customHeight="1" x14ac:dyDescent="0.2">
      <c r="A590" s="37"/>
      <c r="B590" s="37"/>
      <c r="C590" s="37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R590" s="37"/>
      <c r="S590" s="37"/>
      <c r="T590" s="37"/>
      <c r="U590" s="37"/>
      <c r="V590" s="37"/>
      <c r="W590" s="37"/>
      <c r="X590" s="37"/>
      <c r="Y590" s="37"/>
      <c r="Z590" s="37"/>
      <c r="AA590" s="37"/>
      <c r="AB590" s="37"/>
      <c r="AC590" s="37"/>
    </row>
    <row r="591" spans="1:29" ht="15.75" customHeight="1" x14ac:dyDescent="0.2">
      <c r="A591" s="37"/>
      <c r="B591" s="37"/>
      <c r="C591" s="37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R591" s="37"/>
      <c r="S591" s="37"/>
      <c r="T591" s="37"/>
      <c r="U591" s="37"/>
      <c r="V591" s="37"/>
      <c r="W591" s="37"/>
      <c r="X591" s="37"/>
      <c r="Y591" s="37"/>
      <c r="Z591" s="37"/>
      <c r="AA591" s="37"/>
      <c r="AB591" s="37"/>
      <c r="AC591" s="37"/>
    </row>
    <row r="592" spans="1:29" ht="15.75" customHeight="1" x14ac:dyDescent="0.2">
      <c r="A592" s="37"/>
      <c r="B592" s="37"/>
      <c r="C592" s="37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R592" s="37"/>
      <c r="S592" s="37"/>
      <c r="T592" s="37"/>
      <c r="U592" s="37"/>
      <c r="V592" s="37"/>
      <c r="W592" s="37"/>
      <c r="X592" s="37"/>
      <c r="Y592" s="37"/>
      <c r="Z592" s="37"/>
      <c r="AA592" s="37"/>
      <c r="AB592" s="37"/>
      <c r="AC592" s="37"/>
    </row>
    <row r="593" spans="1:29" ht="15.75" customHeight="1" x14ac:dyDescent="0.2">
      <c r="A593" s="37"/>
      <c r="B593" s="37"/>
      <c r="C593" s="37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R593" s="37"/>
      <c r="S593" s="37"/>
      <c r="T593" s="37"/>
      <c r="U593" s="37"/>
      <c r="V593" s="37"/>
      <c r="W593" s="37"/>
      <c r="X593" s="37"/>
      <c r="Y593" s="37"/>
      <c r="Z593" s="37"/>
      <c r="AA593" s="37"/>
      <c r="AB593" s="37"/>
      <c r="AC593" s="37"/>
    </row>
    <row r="594" spans="1:29" ht="15.75" customHeight="1" x14ac:dyDescent="0.2">
      <c r="A594" s="37"/>
      <c r="B594" s="37"/>
      <c r="C594" s="37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R594" s="37"/>
      <c r="S594" s="37"/>
      <c r="T594" s="37"/>
      <c r="U594" s="37"/>
      <c r="V594" s="37"/>
      <c r="W594" s="37"/>
      <c r="X594" s="37"/>
      <c r="Y594" s="37"/>
      <c r="Z594" s="37"/>
      <c r="AA594" s="37"/>
      <c r="AB594" s="37"/>
      <c r="AC594" s="37"/>
    </row>
    <row r="595" spans="1:29" ht="15.75" customHeight="1" x14ac:dyDescent="0.2">
      <c r="A595" s="37"/>
      <c r="B595" s="37"/>
      <c r="C595" s="37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R595" s="37"/>
      <c r="S595" s="37"/>
      <c r="T595" s="37"/>
      <c r="U595" s="37"/>
      <c r="V595" s="37"/>
      <c r="W595" s="37"/>
      <c r="X595" s="37"/>
      <c r="Y595" s="37"/>
      <c r="Z595" s="37"/>
      <c r="AA595" s="37"/>
      <c r="AB595" s="37"/>
      <c r="AC595" s="37"/>
    </row>
    <row r="596" spans="1:29" ht="15.75" customHeight="1" x14ac:dyDescent="0.2">
      <c r="A596" s="37"/>
      <c r="B596" s="37"/>
      <c r="C596" s="37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R596" s="37"/>
      <c r="S596" s="37"/>
      <c r="T596" s="37"/>
      <c r="U596" s="37"/>
      <c r="V596" s="37"/>
      <c r="W596" s="37"/>
      <c r="X596" s="37"/>
      <c r="Y596" s="37"/>
      <c r="Z596" s="37"/>
      <c r="AA596" s="37"/>
      <c r="AB596" s="37"/>
      <c r="AC596" s="37"/>
    </row>
    <row r="597" spans="1:29" ht="15.75" customHeight="1" x14ac:dyDescent="0.2">
      <c r="A597" s="37"/>
      <c r="B597" s="37"/>
      <c r="C597" s="37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R597" s="37"/>
      <c r="S597" s="37"/>
      <c r="T597" s="37"/>
      <c r="U597" s="37"/>
      <c r="V597" s="37"/>
      <c r="W597" s="37"/>
      <c r="X597" s="37"/>
      <c r="Y597" s="37"/>
      <c r="Z597" s="37"/>
      <c r="AA597" s="37"/>
      <c r="AB597" s="37"/>
      <c r="AC597" s="37"/>
    </row>
    <row r="598" spans="1:29" ht="15.75" customHeight="1" x14ac:dyDescent="0.2">
      <c r="A598" s="37"/>
      <c r="B598" s="37"/>
      <c r="C598" s="37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R598" s="37"/>
      <c r="S598" s="37"/>
      <c r="T598" s="37"/>
      <c r="U598" s="37"/>
      <c r="V598" s="37"/>
      <c r="W598" s="37"/>
      <c r="X598" s="37"/>
      <c r="Y598" s="37"/>
      <c r="Z598" s="37"/>
      <c r="AA598" s="37"/>
      <c r="AB598" s="37"/>
      <c r="AC598" s="37"/>
    </row>
    <row r="599" spans="1:29" ht="15.75" customHeight="1" x14ac:dyDescent="0.2">
      <c r="A599" s="37"/>
      <c r="B599" s="37"/>
      <c r="C599" s="37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R599" s="37"/>
      <c r="S599" s="37"/>
      <c r="T599" s="37"/>
      <c r="U599" s="37"/>
      <c r="V599" s="37"/>
      <c r="W599" s="37"/>
      <c r="X599" s="37"/>
      <c r="Y599" s="37"/>
      <c r="Z599" s="37"/>
      <c r="AA599" s="37"/>
      <c r="AB599" s="37"/>
      <c r="AC599" s="37"/>
    </row>
    <row r="600" spans="1:29" ht="15.75" customHeight="1" x14ac:dyDescent="0.2">
      <c r="A600" s="37"/>
      <c r="B600" s="37"/>
      <c r="C600" s="37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R600" s="37"/>
      <c r="S600" s="37"/>
      <c r="T600" s="37"/>
      <c r="U600" s="37"/>
      <c r="V600" s="37"/>
      <c r="W600" s="37"/>
      <c r="X600" s="37"/>
      <c r="Y600" s="37"/>
      <c r="Z600" s="37"/>
      <c r="AA600" s="37"/>
      <c r="AB600" s="37"/>
      <c r="AC600" s="37"/>
    </row>
    <row r="601" spans="1:29" ht="15.75" customHeight="1" x14ac:dyDescent="0.2">
      <c r="A601" s="37"/>
      <c r="B601" s="37"/>
      <c r="C601" s="37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R601" s="37"/>
      <c r="S601" s="37"/>
      <c r="T601" s="37"/>
      <c r="U601" s="37"/>
      <c r="V601" s="37"/>
      <c r="W601" s="37"/>
      <c r="X601" s="37"/>
      <c r="Y601" s="37"/>
      <c r="Z601" s="37"/>
      <c r="AA601" s="37"/>
      <c r="AB601" s="37"/>
      <c r="AC601" s="37"/>
    </row>
    <row r="602" spans="1:29" ht="15.75" customHeight="1" x14ac:dyDescent="0.2">
      <c r="A602" s="37"/>
      <c r="B602" s="37"/>
      <c r="C602" s="37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R602" s="37"/>
      <c r="S602" s="37"/>
      <c r="T602" s="37"/>
      <c r="U602" s="37"/>
      <c r="V602" s="37"/>
      <c r="W602" s="37"/>
      <c r="X602" s="37"/>
      <c r="Y602" s="37"/>
      <c r="Z602" s="37"/>
      <c r="AA602" s="37"/>
      <c r="AB602" s="37"/>
      <c r="AC602" s="37"/>
    </row>
    <row r="603" spans="1:29" ht="15.75" customHeight="1" x14ac:dyDescent="0.2">
      <c r="A603" s="37"/>
      <c r="B603" s="37"/>
      <c r="C603" s="37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R603" s="37"/>
      <c r="S603" s="37"/>
      <c r="T603" s="37"/>
      <c r="U603" s="37"/>
      <c r="V603" s="37"/>
      <c r="W603" s="37"/>
      <c r="X603" s="37"/>
      <c r="Y603" s="37"/>
      <c r="Z603" s="37"/>
      <c r="AA603" s="37"/>
      <c r="AB603" s="37"/>
      <c r="AC603" s="37"/>
    </row>
    <row r="604" spans="1:29" ht="15.75" customHeight="1" x14ac:dyDescent="0.2">
      <c r="A604" s="37"/>
      <c r="B604" s="37"/>
      <c r="C604" s="37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R604" s="37"/>
      <c r="S604" s="37"/>
      <c r="T604" s="37"/>
      <c r="U604" s="37"/>
      <c r="V604" s="37"/>
      <c r="W604" s="37"/>
      <c r="X604" s="37"/>
      <c r="Y604" s="37"/>
      <c r="Z604" s="37"/>
      <c r="AA604" s="37"/>
      <c r="AB604" s="37"/>
      <c r="AC604" s="37"/>
    </row>
    <row r="605" spans="1:29" ht="15.75" customHeight="1" x14ac:dyDescent="0.2">
      <c r="A605" s="37"/>
      <c r="B605" s="37"/>
      <c r="C605" s="37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R605" s="37"/>
      <c r="S605" s="37"/>
      <c r="T605" s="37"/>
      <c r="U605" s="37"/>
      <c r="V605" s="37"/>
      <c r="W605" s="37"/>
      <c r="X605" s="37"/>
      <c r="Y605" s="37"/>
      <c r="Z605" s="37"/>
      <c r="AA605" s="37"/>
      <c r="AB605" s="37"/>
      <c r="AC605" s="37"/>
    </row>
    <row r="606" spans="1:29" ht="15.75" customHeight="1" x14ac:dyDescent="0.2">
      <c r="A606" s="37"/>
      <c r="B606" s="37"/>
      <c r="C606" s="37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R606" s="37"/>
      <c r="S606" s="37"/>
      <c r="T606" s="37"/>
      <c r="U606" s="37"/>
      <c r="V606" s="37"/>
      <c r="W606" s="37"/>
      <c r="X606" s="37"/>
      <c r="Y606" s="37"/>
      <c r="Z606" s="37"/>
      <c r="AA606" s="37"/>
      <c r="AB606" s="37"/>
      <c r="AC606" s="37"/>
    </row>
    <row r="607" spans="1:29" ht="15.75" customHeight="1" x14ac:dyDescent="0.2">
      <c r="A607" s="37"/>
      <c r="B607" s="37"/>
      <c r="C607" s="37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R607" s="37"/>
      <c r="S607" s="37"/>
      <c r="T607" s="37"/>
      <c r="U607" s="37"/>
      <c r="V607" s="37"/>
      <c r="W607" s="37"/>
      <c r="X607" s="37"/>
      <c r="Y607" s="37"/>
      <c r="Z607" s="37"/>
      <c r="AA607" s="37"/>
      <c r="AB607" s="37"/>
      <c r="AC607" s="37"/>
    </row>
    <row r="608" spans="1:29" ht="15.75" customHeight="1" x14ac:dyDescent="0.2">
      <c r="A608" s="37"/>
      <c r="B608" s="37"/>
      <c r="C608" s="37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R608" s="37"/>
      <c r="S608" s="37"/>
      <c r="T608" s="37"/>
      <c r="U608" s="37"/>
      <c r="V608" s="37"/>
      <c r="W608" s="37"/>
      <c r="X608" s="37"/>
      <c r="Y608" s="37"/>
      <c r="Z608" s="37"/>
      <c r="AA608" s="37"/>
      <c r="AB608" s="37"/>
      <c r="AC608" s="37"/>
    </row>
    <row r="609" spans="1:29" ht="15.75" customHeight="1" x14ac:dyDescent="0.2">
      <c r="A609" s="37"/>
      <c r="B609" s="37"/>
      <c r="C609" s="37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R609" s="37"/>
      <c r="S609" s="37"/>
      <c r="T609" s="37"/>
      <c r="U609" s="37"/>
      <c r="V609" s="37"/>
      <c r="W609" s="37"/>
      <c r="X609" s="37"/>
      <c r="Y609" s="37"/>
      <c r="Z609" s="37"/>
      <c r="AA609" s="37"/>
      <c r="AB609" s="37"/>
      <c r="AC609" s="37"/>
    </row>
    <row r="610" spans="1:29" ht="15.75" customHeight="1" x14ac:dyDescent="0.2">
      <c r="A610" s="37"/>
      <c r="B610" s="37"/>
      <c r="C610" s="37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R610" s="37"/>
      <c r="S610" s="37"/>
      <c r="T610" s="37"/>
      <c r="U610" s="37"/>
      <c r="V610" s="37"/>
      <c r="W610" s="37"/>
      <c r="X610" s="37"/>
      <c r="Y610" s="37"/>
      <c r="Z610" s="37"/>
      <c r="AA610" s="37"/>
      <c r="AB610" s="37"/>
      <c r="AC610" s="37"/>
    </row>
    <row r="611" spans="1:29" ht="15.75" customHeight="1" x14ac:dyDescent="0.2">
      <c r="A611" s="37"/>
      <c r="B611" s="37"/>
      <c r="C611" s="37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R611" s="37"/>
      <c r="S611" s="37"/>
      <c r="T611" s="37"/>
      <c r="U611" s="37"/>
      <c r="V611" s="37"/>
      <c r="W611" s="37"/>
      <c r="X611" s="37"/>
      <c r="Y611" s="37"/>
      <c r="Z611" s="37"/>
      <c r="AA611" s="37"/>
      <c r="AB611" s="37"/>
      <c r="AC611" s="37"/>
    </row>
    <row r="612" spans="1:29" ht="15.75" customHeight="1" x14ac:dyDescent="0.2">
      <c r="A612" s="37"/>
      <c r="B612" s="37"/>
      <c r="C612" s="37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R612" s="37"/>
      <c r="S612" s="37"/>
      <c r="T612" s="37"/>
      <c r="U612" s="37"/>
      <c r="V612" s="37"/>
      <c r="W612" s="37"/>
      <c r="X612" s="37"/>
      <c r="Y612" s="37"/>
      <c r="Z612" s="37"/>
      <c r="AA612" s="37"/>
      <c r="AB612" s="37"/>
      <c r="AC612" s="37"/>
    </row>
    <row r="613" spans="1:29" ht="15.75" customHeight="1" x14ac:dyDescent="0.2">
      <c r="A613" s="37"/>
      <c r="B613" s="37"/>
      <c r="C613" s="37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R613" s="37"/>
      <c r="S613" s="37"/>
      <c r="T613" s="37"/>
      <c r="U613" s="37"/>
      <c r="V613" s="37"/>
      <c r="W613" s="37"/>
      <c r="X613" s="37"/>
      <c r="Y613" s="37"/>
      <c r="Z613" s="37"/>
      <c r="AA613" s="37"/>
      <c r="AB613" s="37"/>
      <c r="AC613" s="37"/>
    </row>
    <row r="614" spans="1:29" ht="15.75" customHeight="1" x14ac:dyDescent="0.2">
      <c r="A614" s="37"/>
      <c r="B614" s="37"/>
      <c r="C614" s="37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  <c r="AB614" s="37"/>
      <c r="AC614" s="37"/>
    </row>
    <row r="615" spans="1:29" ht="15.75" customHeight="1" x14ac:dyDescent="0.2">
      <c r="A615" s="37"/>
      <c r="B615" s="37"/>
      <c r="C615" s="37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R615" s="37"/>
      <c r="S615" s="37"/>
      <c r="T615" s="37"/>
      <c r="U615" s="37"/>
      <c r="V615" s="37"/>
      <c r="W615" s="37"/>
      <c r="X615" s="37"/>
      <c r="Y615" s="37"/>
      <c r="Z615" s="37"/>
      <c r="AA615" s="37"/>
      <c r="AB615" s="37"/>
      <c r="AC615" s="37"/>
    </row>
    <row r="616" spans="1:29" ht="15.75" customHeight="1" x14ac:dyDescent="0.2">
      <c r="A616" s="37"/>
      <c r="B616" s="37"/>
      <c r="C616" s="37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R616" s="37"/>
      <c r="S616" s="37"/>
      <c r="T616" s="37"/>
      <c r="U616" s="37"/>
      <c r="V616" s="37"/>
      <c r="W616" s="37"/>
      <c r="X616" s="37"/>
      <c r="Y616" s="37"/>
      <c r="Z616" s="37"/>
      <c r="AA616" s="37"/>
      <c r="AB616" s="37"/>
      <c r="AC616" s="37"/>
    </row>
    <row r="617" spans="1:29" ht="15.75" customHeight="1" x14ac:dyDescent="0.2">
      <c r="A617" s="37"/>
      <c r="B617" s="37"/>
      <c r="C617" s="37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R617" s="37"/>
      <c r="S617" s="37"/>
      <c r="T617" s="37"/>
      <c r="U617" s="37"/>
      <c r="V617" s="37"/>
      <c r="W617" s="37"/>
      <c r="X617" s="37"/>
      <c r="Y617" s="37"/>
      <c r="Z617" s="37"/>
      <c r="AA617" s="37"/>
      <c r="AB617" s="37"/>
      <c r="AC617" s="37"/>
    </row>
    <row r="618" spans="1:29" ht="15.75" customHeight="1" x14ac:dyDescent="0.2">
      <c r="A618" s="37"/>
      <c r="B618" s="37"/>
      <c r="C618" s="37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R618" s="37"/>
      <c r="S618" s="37"/>
      <c r="T618" s="37"/>
      <c r="U618" s="37"/>
      <c r="V618" s="37"/>
      <c r="W618" s="37"/>
      <c r="X618" s="37"/>
      <c r="Y618" s="37"/>
      <c r="Z618" s="37"/>
      <c r="AA618" s="37"/>
      <c r="AB618" s="37"/>
      <c r="AC618" s="37"/>
    </row>
    <row r="619" spans="1:29" ht="15.75" customHeight="1" x14ac:dyDescent="0.2">
      <c r="A619" s="37"/>
      <c r="B619" s="37"/>
      <c r="C619" s="37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R619" s="37"/>
      <c r="S619" s="37"/>
      <c r="T619" s="37"/>
      <c r="U619" s="37"/>
      <c r="V619" s="37"/>
      <c r="W619" s="37"/>
      <c r="X619" s="37"/>
      <c r="Y619" s="37"/>
      <c r="Z619" s="37"/>
      <c r="AA619" s="37"/>
      <c r="AB619" s="37"/>
      <c r="AC619" s="37"/>
    </row>
    <row r="620" spans="1:29" ht="15.75" customHeight="1" x14ac:dyDescent="0.2">
      <c r="A620" s="37"/>
      <c r="B620" s="37"/>
      <c r="C620" s="37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R620" s="37"/>
      <c r="S620" s="37"/>
      <c r="T620" s="37"/>
      <c r="U620" s="37"/>
      <c r="V620" s="37"/>
      <c r="W620" s="37"/>
      <c r="X620" s="37"/>
      <c r="Y620" s="37"/>
      <c r="Z620" s="37"/>
      <c r="AA620" s="37"/>
      <c r="AB620" s="37"/>
      <c r="AC620" s="37"/>
    </row>
    <row r="621" spans="1:29" ht="15.75" customHeight="1" x14ac:dyDescent="0.2">
      <c r="A621" s="37"/>
      <c r="B621" s="37"/>
      <c r="C621" s="37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R621" s="37"/>
      <c r="S621" s="37"/>
      <c r="T621" s="37"/>
      <c r="U621" s="37"/>
      <c r="V621" s="37"/>
      <c r="W621" s="37"/>
      <c r="X621" s="37"/>
      <c r="Y621" s="37"/>
      <c r="Z621" s="37"/>
      <c r="AA621" s="37"/>
      <c r="AB621" s="37"/>
      <c r="AC621" s="37"/>
    </row>
    <row r="622" spans="1:29" ht="15.75" customHeight="1" x14ac:dyDescent="0.2">
      <c r="A622" s="37"/>
      <c r="B622" s="37"/>
      <c r="C622" s="37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R622" s="37"/>
      <c r="S622" s="37"/>
      <c r="T622" s="37"/>
      <c r="U622" s="37"/>
      <c r="V622" s="37"/>
      <c r="W622" s="37"/>
      <c r="X622" s="37"/>
      <c r="Y622" s="37"/>
      <c r="Z622" s="37"/>
      <c r="AA622" s="37"/>
      <c r="AB622" s="37"/>
      <c r="AC622" s="37"/>
    </row>
    <row r="623" spans="1:29" ht="15.75" customHeight="1" x14ac:dyDescent="0.2">
      <c r="A623" s="37"/>
      <c r="B623" s="37"/>
      <c r="C623" s="37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R623" s="37"/>
      <c r="S623" s="37"/>
      <c r="T623" s="37"/>
      <c r="U623" s="37"/>
      <c r="V623" s="37"/>
      <c r="W623" s="37"/>
      <c r="X623" s="37"/>
      <c r="Y623" s="37"/>
      <c r="Z623" s="37"/>
      <c r="AA623" s="37"/>
      <c r="AB623" s="37"/>
      <c r="AC623" s="37"/>
    </row>
    <row r="624" spans="1:29" ht="15.75" customHeight="1" x14ac:dyDescent="0.2">
      <c r="A624" s="37"/>
      <c r="B624" s="37"/>
      <c r="C624" s="37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R624" s="37"/>
      <c r="S624" s="37"/>
      <c r="T624" s="37"/>
      <c r="U624" s="37"/>
      <c r="V624" s="37"/>
      <c r="W624" s="37"/>
      <c r="X624" s="37"/>
      <c r="Y624" s="37"/>
      <c r="Z624" s="37"/>
      <c r="AA624" s="37"/>
      <c r="AB624" s="37"/>
      <c r="AC624" s="37"/>
    </row>
    <row r="625" spans="1:29" ht="15.75" customHeight="1" x14ac:dyDescent="0.2">
      <c r="A625" s="37"/>
      <c r="B625" s="37"/>
      <c r="C625" s="37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R625" s="37"/>
      <c r="S625" s="37"/>
      <c r="T625" s="37"/>
      <c r="U625" s="37"/>
      <c r="V625" s="37"/>
      <c r="W625" s="37"/>
      <c r="X625" s="37"/>
      <c r="Y625" s="37"/>
      <c r="Z625" s="37"/>
      <c r="AA625" s="37"/>
      <c r="AB625" s="37"/>
      <c r="AC625" s="37"/>
    </row>
    <row r="626" spans="1:29" ht="15.75" customHeight="1" x14ac:dyDescent="0.2">
      <c r="A626" s="37"/>
      <c r="B626" s="37"/>
      <c r="C626" s="37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R626" s="37"/>
      <c r="S626" s="37"/>
      <c r="T626" s="37"/>
      <c r="U626" s="37"/>
      <c r="V626" s="37"/>
      <c r="W626" s="37"/>
      <c r="X626" s="37"/>
      <c r="Y626" s="37"/>
      <c r="Z626" s="37"/>
      <c r="AA626" s="37"/>
      <c r="AB626" s="37"/>
      <c r="AC626" s="37"/>
    </row>
    <row r="627" spans="1:29" ht="15.75" customHeight="1" x14ac:dyDescent="0.2">
      <c r="A627" s="37"/>
      <c r="B627" s="37"/>
      <c r="C627" s="37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R627" s="37"/>
      <c r="S627" s="37"/>
      <c r="T627" s="37"/>
      <c r="U627" s="37"/>
      <c r="V627" s="37"/>
      <c r="W627" s="37"/>
      <c r="X627" s="37"/>
      <c r="Y627" s="37"/>
      <c r="Z627" s="37"/>
      <c r="AA627" s="37"/>
      <c r="AB627" s="37"/>
      <c r="AC627" s="37"/>
    </row>
    <row r="628" spans="1:29" ht="15.75" customHeight="1" x14ac:dyDescent="0.2">
      <c r="A628" s="37"/>
      <c r="B628" s="37"/>
      <c r="C628" s="37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R628" s="37"/>
      <c r="S628" s="37"/>
      <c r="T628" s="37"/>
      <c r="U628" s="37"/>
      <c r="V628" s="37"/>
      <c r="W628" s="37"/>
      <c r="X628" s="37"/>
      <c r="Y628" s="37"/>
      <c r="Z628" s="37"/>
      <c r="AA628" s="37"/>
      <c r="AB628" s="37"/>
      <c r="AC628" s="37"/>
    </row>
    <row r="629" spans="1:29" ht="15.75" customHeight="1" x14ac:dyDescent="0.2">
      <c r="A629" s="37"/>
      <c r="B629" s="37"/>
      <c r="C629" s="37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R629" s="37"/>
      <c r="S629" s="37"/>
      <c r="T629" s="37"/>
      <c r="U629" s="37"/>
      <c r="V629" s="37"/>
      <c r="W629" s="37"/>
      <c r="X629" s="37"/>
      <c r="Y629" s="37"/>
      <c r="Z629" s="37"/>
      <c r="AA629" s="37"/>
      <c r="AB629" s="37"/>
      <c r="AC629" s="37"/>
    </row>
    <row r="630" spans="1:29" ht="15.75" customHeight="1" x14ac:dyDescent="0.2">
      <c r="A630" s="37"/>
      <c r="B630" s="37"/>
      <c r="C630" s="37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R630" s="37"/>
      <c r="S630" s="37"/>
      <c r="T630" s="37"/>
      <c r="U630" s="37"/>
      <c r="V630" s="37"/>
      <c r="W630" s="37"/>
      <c r="X630" s="37"/>
      <c r="Y630" s="37"/>
      <c r="Z630" s="37"/>
      <c r="AA630" s="37"/>
      <c r="AB630" s="37"/>
      <c r="AC630" s="37"/>
    </row>
    <row r="631" spans="1:29" ht="15.75" customHeight="1" x14ac:dyDescent="0.2">
      <c r="A631" s="37"/>
      <c r="B631" s="37"/>
      <c r="C631" s="37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R631" s="37"/>
      <c r="S631" s="37"/>
      <c r="T631" s="37"/>
      <c r="U631" s="37"/>
      <c r="V631" s="37"/>
      <c r="W631" s="37"/>
      <c r="X631" s="37"/>
      <c r="Y631" s="37"/>
      <c r="Z631" s="37"/>
      <c r="AA631" s="37"/>
      <c r="AB631" s="37"/>
      <c r="AC631" s="37"/>
    </row>
    <row r="632" spans="1:29" ht="15.75" customHeight="1" x14ac:dyDescent="0.2">
      <c r="A632" s="37"/>
      <c r="B632" s="37"/>
      <c r="C632" s="37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R632" s="37"/>
      <c r="S632" s="37"/>
      <c r="T632" s="37"/>
      <c r="U632" s="37"/>
      <c r="V632" s="37"/>
      <c r="W632" s="37"/>
      <c r="X632" s="37"/>
      <c r="Y632" s="37"/>
      <c r="Z632" s="37"/>
      <c r="AA632" s="37"/>
      <c r="AB632" s="37"/>
      <c r="AC632" s="37"/>
    </row>
    <row r="633" spans="1:29" ht="15.75" customHeight="1" x14ac:dyDescent="0.2">
      <c r="A633" s="37"/>
      <c r="B633" s="37"/>
      <c r="C633" s="37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R633" s="37"/>
      <c r="S633" s="37"/>
      <c r="T633" s="37"/>
      <c r="U633" s="37"/>
      <c r="V633" s="37"/>
      <c r="W633" s="37"/>
      <c r="X633" s="37"/>
      <c r="Y633" s="37"/>
      <c r="Z633" s="37"/>
      <c r="AA633" s="37"/>
      <c r="AB633" s="37"/>
      <c r="AC633" s="37"/>
    </row>
    <row r="634" spans="1:29" ht="15.75" customHeight="1" x14ac:dyDescent="0.2">
      <c r="A634" s="37"/>
      <c r="B634" s="37"/>
      <c r="C634" s="37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R634" s="37"/>
      <c r="S634" s="37"/>
      <c r="T634" s="37"/>
      <c r="U634" s="37"/>
      <c r="V634" s="37"/>
      <c r="W634" s="37"/>
      <c r="X634" s="37"/>
      <c r="Y634" s="37"/>
      <c r="Z634" s="37"/>
      <c r="AA634" s="37"/>
      <c r="AB634" s="37"/>
      <c r="AC634" s="37"/>
    </row>
    <row r="635" spans="1:29" ht="15.75" customHeight="1" x14ac:dyDescent="0.2">
      <c r="A635" s="37"/>
      <c r="B635" s="37"/>
      <c r="C635" s="37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R635" s="37"/>
      <c r="S635" s="37"/>
      <c r="T635" s="37"/>
      <c r="U635" s="37"/>
      <c r="V635" s="37"/>
      <c r="W635" s="37"/>
      <c r="X635" s="37"/>
      <c r="Y635" s="37"/>
      <c r="Z635" s="37"/>
      <c r="AA635" s="37"/>
      <c r="AB635" s="37"/>
      <c r="AC635" s="37"/>
    </row>
    <row r="636" spans="1:29" ht="15.75" customHeight="1" x14ac:dyDescent="0.2">
      <c r="A636" s="37"/>
      <c r="B636" s="37"/>
      <c r="C636" s="37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R636" s="37"/>
      <c r="S636" s="37"/>
      <c r="T636" s="37"/>
      <c r="U636" s="37"/>
      <c r="V636" s="37"/>
      <c r="W636" s="37"/>
      <c r="X636" s="37"/>
      <c r="Y636" s="37"/>
      <c r="Z636" s="37"/>
      <c r="AA636" s="37"/>
      <c r="AB636" s="37"/>
      <c r="AC636" s="37"/>
    </row>
    <row r="637" spans="1:29" ht="15.75" customHeight="1" x14ac:dyDescent="0.2">
      <c r="A637" s="37"/>
      <c r="B637" s="37"/>
      <c r="C637" s="37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R637" s="37"/>
      <c r="S637" s="37"/>
      <c r="T637" s="37"/>
      <c r="U637" s="37"/>
      <c r="V637" s="37"/>
      <c r="W637" s="37"/>
      <c r="X637" s="37"/>
      <c r="Y637" s="37"/>
      <c r="Z637" s="37"/>
      <c r="AA637" s="37"/>
      <c r="AB637" s="37"/>
      <c r="AC637" s="37"/>
    </row>
    <row r="638" spans="1:29" ht="15.75" customHeight="1" x14ac:dyDescent="0.2">
      <c r="A638" s="37"/>
      <c r="B638" s="37"/>
      <c r="C638" s="37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R638" s="37"/>
      <c r="S638" s="37"/>
      <c r="T638" s="37"/>
      <c r="U638" s="37"/>
      <c r="V638" s="37"/>
      <c r="W638" s="37"/>
      <c r="X638" s="37"/>
      <c r="Y638" s="37"/>
      <c r="Z638" s="37"/>
      <c r="AA638" s="37"/>
      <c r="AB638" s="37"/>
      <c r="AC638" s="37"/>
    </row>
    <row r="639" spans="1:29" ht="15.75" customHeight="1" x14ac:dyDescent="0.2">
      <c r="A639" s="37"/>
      <c r="B639" s="37"/>
      <c r="C639" s="37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R639" s="37"/>
      <c r="S639" s="37"/>
      <c r="T639" s="37"/>
      <c r="U639" s="37"/>
      <c r="V639" s="37"/>
      <c r="W639" s="37"/>
      <c r="X639" s="37"/>
      <c r="Y639" s="37"/>
      <c r="Z639" s="37"/>
      <c r="AA639" s="37"/>
      <c r="AB639" s="37"/>
      <c r="AC639" s="37"/>
    </row>
    <row r="640" spans="1:29" ht="15.75" customHeight="1" x14ac:dyDescent="0.2">
      <c r="A640" s="37"/>
      <c r="B640" s="37"/>
      <c r="C640" s="37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R640" s="37"/>
      <c r="S640" s="37"/>
      <c r="T640" s="37"/>
      <c r="U640" s="37"/>
      <c r="V640" s="37"/>
      <c r="W640" s="37"/>
      <c r="X640" s="37"/>
      <c r="Y640" s="37"/>
      <c r="Z640" s="37"/>
      <c r="AA640" s="37"/>
      <c r="AB640" s="37"/>
      <c r="AC640" s="37"/>
    </row>
    <row r="641" spans="1:29" ht="15.75" customHeight="1" x14ac:dyDescent="0.2">
      <c r="A641" s="37"/>
      <c r="B641" s="37"/>
      <c r="C641" s="37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R641" s="37"/>
      <c r="S641" s="37"/>
      <c r="T641" s="37"/>
      <c r="U641" s="37"/>
      <c r="V641" s="37"/>
      <c r="W641" s="37"/>
      <c r="X641" s="37"/>
      <c r="Y641" s="37"/>
      <c r="Z641" s="37"/>
      <c r="AA641" s="37"/>
      <c r="AB641" s="37"/>
      <c r="AC641" s="37"/>
    </row>
    <row r="642" spans="1:29" ht="15.75" customHeight="1" x14ac:dyDescent="0.2">
      <c r="A642" s="37"/>
      <c r="B642" s="37"/>
      <c r="C642" s="37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R642" s="37"/>
      <c r="S642" s="37"/>
      <c r="T642" s="37"/>
      <c r="U642" s="37"/>
      <c r="V642" s="37"/>
      <c r="W642" s="37"/>
      <c r="X642" s="37"/>
      <c r="Y642" s="37"/>
      <c r="Z642" s="37"/>
      <c r="AA642" s="37"/>
      <c r="AB642" s="37"/>
      <c r="AC642" s="37"/>
    </row>
    <row r="643" spans="1:29" ht="15.75" customHeight="1" x14ac:dyDescent="0.2">
      <c r="A643" s="37"/>
      <c r="B643" s="37"/>
      <c r="C643" s="37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R643" s="37"/>
      <c r="S643" s="37"/>
      <c r="T643" s="37"/>
      <c r="U643" s="37"/>
      <c r="V643" s="37"/>
      <c r="W643" s="37"/>
      <c r="X643" s="37"/>
      <c r="Y643" s="37"/>
      <c r="Z643" s="37"/>
      <c r="AA643" s="37"/>
      <c r="AB643" s="37"/>
      <c r="AC643" s="37"/>
    </row>
    <row r="644" spans="1:29" ht="15.75" customHeight="1" x14ac:dyDescent="0.2">
      <c r="A644" s="37"/>
      <c r="B644" s="37"/>
      <c r="C644" s="37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R644" s="37"/>
      <c r="S644" s="37"/>
      <c r="T644" s="37"/>
      <c r="U644" s="37"/>
      <c r="V644" s="37"/>
      <c r="W644" s="37"/>
      <c r="X644" s="37"/>
      <c r="Y644" s="37"/>
      <c r="Z644" s="37"/>
      <c r="AA644" s="37"/>
      <c r="AB644" s="37"/>
      <c r="AC644" s="37"/>
    </row>
    <row r="645" spans="1:29" ht="15.75" customHeight="1" x14ac:dyDescent="0.2">
      <c r="A645" s="37"/>
      <c r="B645" s="37"/>
      <c r="C645" s="37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R645" s="37"/>
      <c r="S645" s="37"/>
      <c r="T645" s="37"/>
      <c r="U645" s="37"/>
      <c r="V645" s="37"/>
      <c r="W645" s="37"/>
      <c r="X645" s="37"/>
      <c r="Y645" s="37"/>
      <c r="Z645" s="37"/>
      <c r="AA645" s="37"/>
      <c r="AB645" s="37"/>
      <c r="AC645" s="37"/>
    </row>
    <row r="646" spans="1:29" ht="15.75" customHeight="1" x14ac:dyDescent="0.2">
      <c r="A646" s="37"/>
      <c r="B646" s="37"/>
      <c r="C646" s="37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R646" s="37"/>
      <c r="S646" s="37"/>
      <c r="T646" s="37"/>
      <c r="U646" s="37"/>
      <c r="V646" s="37"/>
      <c r="W646" s="37"/>
      <c r="X646" s="37"/>
      <c r="Y646" s="37"/>
      <c r="Z646" s="37"/>
      <c r="AA646" s="37"/>
      <c r="AB646" s="37"/>
      <c r="AC646" s="37"/>
    </row>
    <row r="647" spans="1:29" ht="15.75" customHeight="1" x14ac:dyDescent="0.2">
      <c r="A647" s="37"/>
      <c r="B647" s="37"/>
      <c r="C647" s="37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R647" s="37"/>
      <c r="S647" s="37"/>
      <c r="T647" s="37"/>
      <c r="U647" s="37"/>
      <c r="V647" s="37"/>
      <c r="W647" s="37"/>
      <c r="X647" s="37"/>
      <c r="Y647" s="37"/>
      <c r="Z647" s="37"/>
      <c r="AA647" s="37"/>
      <c r="AB647" s="37"/>
      <c r="AC647" s="37"/>
    </row>
    <row r="648" spans="1:29" ht="15.75" customHeight="1" x14ac:dyDescent="0.2">
      <c r="A648" s="37"/>
      <c r="B648" s="37"/>
      <c r="C648" s="37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R648" s="37"/>
      <c r="S648" s="37"/>
      <c r="T648" s="37"/>
      <c r="U648" s="37"/>
      <c r="V648" s="37"/>
      <c r="W648" s="37"/>
      <c r="X648" s="37"/>
      <c r="Y648" s="37"/>
      <c r="Z648" s="37"/>
      <c r="AA648" s="37"/>
      <c r="AB648" s="37"/>
      <c r="AC648" s="37"/>
    </row>
    <row r="649" spans="1:29" ht="15.75" customHeight="1" x14ac:dyDescent="0.2">
      <c r="A649" s="37"/>
      <c r="B649" s="37"/>
      <c r="C649" s="37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R649" s="37"/>
      <c r="S649" s="37"/>
      <c r="T649" s="37"/>
      <c r="U649" s="37"/>
      <c r="V649" s="37"/>
      <c r="W649" s="37"/>
      <c r="X649" s="37"/>
      <c r="Y649" s="37"/>
      <c r="Z649" s="37"/>
      <c r="AA649" s="37"/>
      <c r="AB649" s="37"/>
      <c r="AC649" s="37"/>
    </row>
    <row r="650" spans="1:29" ht="15.75" customHeight="1" x14ac:dyDescent="0.2">
      <c r="A650" s="37"/>
      <c r="B650" s="37"/>
      <c r="C650" s="37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R650" s="37"/>
      <c r="S650" s="37"/>
      <c r="T650" s="37"/>
      <c r="U650" s="37"/>
      <c r="V650" s="37"/>
      <c r="W650" s="37"/>
      <c r="X650" s="37"/>
      <c r="Y650" s="37"/>
      <c r="Z650" s="37"/>
      <c r="AA650" s="37"/>
      <c r="AB650" s="37"/>
      <c r="AC650" s="37"/>
    </row>
    <row r="651" spans="1:29" ht="15.75" customHeight="1" x14ac:dyDescent="0.2">
      <c r="A651" s="37"/>
      <c r="B651" s="37"/>
      <c r="C651" s="37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R651" s="37"/>
      <c r="S651" s="37"/>
      <c r="T651" s="37"/>
      <c r="U651" s="37"/>
      <c r="V651" s="37"/>
      <c r="W651" s="37"/>
      <c r="X651" s="37"/>
      <c r="Y651" s="37"/>
      <c r="Z651" s="37"/>
      <c r="AA651" s="37"/>
      <c r="AB651" s="37"/>
      <c r="AC651" s="37"/>
    </row>
    <row r="652" spans="1:29" ht="15.75" customHeight="1" x14ac:dyDescent="0.2">
      <c r="A652" s="37"/>
      <c r="B652" s="37"/>
      <c r="C652" s="37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R652" s="37"/>
      <c r="S652" s="37"/>
      <c r="T652" s="37"/>
      <c r="U652" s="37"/>
      <c r="V652" s="37"/>
      <c r="W652" s="37"/>
      <c r="X652" s="37"/>
      <c r="Y652" s="37"/>
      <c r="Z652" s="37"/>
      <c r="AA652" s="37"/>
      <c r="AB652" s="37"/>
      <c r="AC652" s="37"/>
    </row>
    <row r="653" spans="1:29" ht="15.75" customHeight="1" x14ac:dyDescent="0.2">
      <c r="A653" s="37"/>
      <c r="B653" s="37"/>
      <c r="C653" s="37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R653" s="37"/>
      <c r="S653" s="37"/>
      <c r="T653" s="37"/>
      <c r="U653" s="37"/>
      <c r="V653" s="37"/>
      <c r="W653" s="37"/>
      <c r="X653" s="37"/>
      <c r="Y653" s="37"/>
      <c r="Z653" s="37"/>
      <c r="AA653" s="37"/>
      <c r="AB653" s="37"/>
      <c r="AC653" s="37"/>
    </row>
    <row r="654" spans="1:29" ht="15.75" customHeight="1" x14ac:dyDescent="0.2">
      <c r="A654" s="37"/>
      <c r="B654" s="37"/>
      <c r="C654" s="37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R654" s="37"/>
      <c r="S654" s="37"/>
      <c r="T654" s="37"/>
      <c r="U654" s="37"/>
      <c r="V654" s="37"/>
      <c r="W654" s="37"/>
      <c r="X654" s="37"/>
      <c r="Y654" s="37"/>
      <c r="Z654" s="37"/>
      <c r="AA654" s="37"/>
      <c r="AB654" s="37"/>
      <c r="AC654" s="37"/>
    </row>
    <row r="655" spans="1:29" ht="15.75" customHeight="1" x14ac:dyDescent="0.2">
      <c r="A655" s="37"/>
      <c r="B655" s="37"/>
      <c r="C655" s="37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R655" s="37"/>
      <c r="S655" s="37"/>
      <c r="T655" s="37"/>
      <c r="U655" s="37"/>
      <c r="V655" s="37"/>
      <c r="W655" s="37"/>
      <c r="X655" s="37"/>
      <c r="Y655" s="37"/>
      <c r="Z655" s="37"/>
      <c r="AA655" s="37"/>
      <c r="AB655" s="37"/>
      <c r="AC655" s="37"/>
    </row>
    <row r="656" spans="1:29" ht="15.75" customHeight="1" x14ac:dyDescent="0.2">
      <c r="A656" s="37"/>
      <c r="B656" s="37"/>
      <c r="C656" s="37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R656" s="37"/>
      <c r="S656" s="37"/>
      <c r="T656" s="37"/>
      <c r="U656" s="37"/>
      <c r="V656" s="37"/>
      <c r="W656" s="37"/>
      <c r="X656" s="37"/>
      <c r="Y656" s="37"/>
      <c r="Z656" s="37"/>
      <c r="AA656" s="37"/>
      <c r="AB656" s="37"/>
      <c r="AC656" s="37"/>
    </row>
    <row r="657" spans="1:29" ht="15.75" customHeight="1" x14ac:dyDescent="0.2">
      <c r="A657" s="37"/>
      <c r="B657" s="37"/>
      <c r="C657" s="37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R657" s="37"/>
      <c r="S657" s="37"/>
      <c r="T657" s="37"/>
      <c r="U657" s="37"/>
      <c r="V657" s="37"/>
      <c r="W657" s="37"/>
      <c r="X657" s="37"/>
      <c r="Y657" s="37"/>
      <c r="Z657" s="37"/>
      <c r="AA657" s="37"/>
      <c r="AB657" s="37"/>
      <c r="AC657" s="37"/>
    </row>
    <row r="658" spans="1:29" ht="15.75" customHeight="1" x14ac:dyDescent="0.2">
      <c r="A658" s="37"/>
      <c r="B658" s="37"/>
      <c r="C658" s="37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R658" s="37"/>
      <c r="S658" s="37"/>
      <c r="T658" s="37"/>
      <c r="U658" s="37"/>
      <c r="V658" s="37"/>
      <c r="W658" s="37"/>
      <c r="X658" s="37"/>
      <c r="Y658" s="37"/>
      <c r="Z658" s="37"/>
      <c r="AA658" s="37"/>
      <c r="AB658" s="37"/>
      <c r="AC658" s="37"/>
    </row>
    <row r="659" spans="1:29" ht="15.75" customHeight="1" x14ac:dyDescent="0.2">
      <c r="A659" s="37"/>
      <c r="B659" s="37"/>
      <c r="C659" s="37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R659" s="37"/>
      <c r="S659" s="37"/>
      <c r="T659" s="37"/>
      <c r="U659" s="37"/>
      <c r="V659" s="37"/>
      <c r="W659" s="37"/>
      <c r="X659" s="37"/>
      <c r="Y659" s="37"/>
      <c r="Z659" s="37"/>
      <c r="AA659" s="37"/>
      <c r="AB659" s="37"/>
      <c r="AC659" s="37"/>
    </row>
    <row r="660" spans="1:29" ht="15.75" customHeight="1" x14ac:dyDescent="0.2">
      <c r="A660" s="37"/>
      <c r="B660" s="37"/>
      <c r="C660" s="37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R660" s="37"/>
      <c r="S660" s="37"/>
      <c r="T660" s="37"/>
      <c r="U660" s="37"/>
      <c r="V660" s="37"/>
      <c r="W660" s="37"/>
      <c r="X660" s="37"/>
      <c r="Y660" s="37"/>
      <c r="Z660" s="37"/>
      <c r="AA660" s="37"/>
      <c r="AB660" s="37"/>
      <c r="AC660" s="37"/>
    </row>
    <row r="661" spans="1:29" ht="15.75" customHeight="1" x14ac:dyDescent="0.2">
      <c r="A661" s="37"/>
      <c r="B661" s="37"/>
      <c r="C661" s="37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R661" s="37"/>
      <c r="S661" s="37"/>
      <c r="T661" s="37"/>
      <c r="U661" s="37"/>
      <c r="V661" s="37"/>
      <c r="W661" s="37"/>
      <c r="X661" s="37"/>
      <c r="Y661" s="37"/>
      <c r="Z661" s="37"/>
      <c r="AA661" s="37"/>
      <c r="AB661" s="37"/>
      <c r="AC661" s="37"/>
    </row>
    <row r="662" spans="1:29" ht="15.75" customHeight="1" x14ac:dyDescent="0.2">
      <c r="A662" s="37"/>
      <c r="B662" s="37"/>
      <c r="C662" s="37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R662" s="37"/>
      <c r="S662" s="37"/>
      <c r="T662" s="37"/>
      <c r="U662" s="37"/>
      <c r="V662" s="37"/>
      <c r="W662" s="37"/>
      <c r="X662" s="37"/>
      <c r="Y662" s="37"/>
      <c r="Z662" s="37"/>
      <c r="AA662" s="37"/>
      <c r="AB662" s="37"/>
      <c r="AC662" s="37"/>
    </row>
    <row r="663" spans="1:29" ht="15.75" customHeight="1" x14ac:dyDescent="0.2">
      <c r="A663" s="37"/>
      <c r="B663" s="37"/>
      <c r="C663" s="37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R663" s="37"/>
      <c r="S663" s="37"/>
      <c r="T663" s="37"/>
      <c r="U663" s="37"/>
      <c r="V663" s="37"/>
      <c r="W663" s="37"/>
      <c r="X663" s="37"/>
      <c r="Y663" s="37"/>
      <c r="Z663" s="37"/>
      <c r="AA663" s="37"/>
      <c r="AB663" s="37"/>
      <c r="AC663" s="37"/>
    </row>
    <row r="664" spans="1:29" ht="15.75" customHeight="1" x14ac:dyDescent="0.2">
      <c r="A664" s="37"/>
      <c r="B664" s="37"/>
      <c r="C664" s="37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R664" s="37"/>
      <c r="S664" s="37"/>
      <c r="T664" s="37"/>
      <c r="U664" s="37"/>
      <c r="V664" s="37"/>
      <c r="W664" s="37"/>
      <c r="X664" s="37"/>
      <c r="Y664" s="37"/>
      <c r="Z664" s="37"/>
      <c r="AA664" s="37"/>
      <c r="AB664" s="37"/>
      <c r="AC664" s="37"/>
    </row>
    <row r="665" spans="1:29" ht="15.75" customHeight="1" x14ac:dyDescent="0.2">
      <c r="A665" s="37"/>
      <c r="B665" s="37"/>
      <c r="C665" s="37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R665" s="37"/>
      <c r="S665" s="37"/>
      <c r="T665" s="37"/>
      <c r="U665" s="37"/>
      <c r="V665" s="37"/>
      <c r="W665" s="37"/>
      <c r="X665" s="37"/>
      <c r="Y665" s="37"/>
      <c r="Z665" s="37"/>
      <c r="AA665" s="37"/>
      <c r="AB665" s="37"/>
      <c r="AC665" s="37"/>
    </row>
    <row r="666" spans="1:29" ht="15.75" customHeight="1" x14ac:dyDescent="0.2">
      <c r="A666" s="37"/>
      <c r="B666" s="37"/>
      <c r="C666" s="37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R666" s="37"/>
      <c r="S666" s="37"/>
      <c r="T666" s="37"/>
      <c r="U666" s="37"/>
      <c r="V666" s="37"/>
      <c r="W666" s="37"/>
      <c r="X666" s="37"/>
      <c r="Y666" s="37"/>
      <c r="Z666" s="37"/>
      <c r="AA666" s="37"/>
      <c r="AB666" s="37"/>
      <c r="AC666" s="37"/>
    </row>
    <row r="667" spans="1:29" ht="15.75" customHeight="1" x14ac:dyDescent="0.2">
      <c r="A667" s="37"/>
      <c r="B667" s="37"/>
      <c r="C667" s="37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R667" s="37"/>
      <c r="S667" s="37"/>
      <c r="T667" s="37"/>
      <c r="U667" s="37"/>
      <c r="V667" s="37"/>
      <c r="W667" s="37"/>
      <c r="X667" s="37"/>
      <c r="Y667" s="37"/>
      <c r="Z667" s="37"/>
      <c r="AA667" s="37"/>
      <c r="AB667" s="37"/>
      <c r="AC667" s="37"/>
    </row>
    <row r="668" spans="1:29" ht="15.75" customHeight="1" x14ac:dyDescent="0.2">
      <c r="A668" s="37"/>
      <c r="B668" s="37"/>
      <c r="C668" s="37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R668" s="37"/>
      <c r="S668" s="37"/>
      <c r="T668" s="37"/>
      <c r="U668" s="37"/>
      <c r="V668" s="37"/>
      <c r="W668" s="37"/>
      <c r="X668" s="37"/>
      <c r="Y668" s="37"/>
      <c r="Z668" s="37"/>
      <c r="AA668" s="37"/>
      <c r="AB668" s="37"/>
      <c r="AC668" s="37"/>
    </row>
    <row r="669" spans="1:29" ht="15.75" customHeight="1" x14ac:dyDescent="0.2">
      <c r="A669" s="37"/>
      <c r="B669" s="37"/>
      <c r="C669" s="37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R669" s="37"/>
      <c r="S669" s="37"/>
      <c r="T669" s="37"/>
      <c r="U669" s="37"/>
      <c r="V669" s="37"/>
      <c r="W669" s="37"/>
      <c r="X669" s="37"/>
      <c r="Y669" s="37"/>
      <c r="Z669" s="37"/>
      <c r="AA669" s="37"/>
      <c r="AB669" s="37"/>
      <c r="AC669" s="37"/>
    </row>
    <row r="670" spans="1:29" ht="15.75" customHeight="1" x14ac:dyDescent="0.2">
      <c r="A670" s="37"/>
      <c r="B670" s="37"/>
      <c r="C670" s="37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R670" s="37"/>
      <c r="S670" s="37"/>
      <c r="T670" s="37"/>
      <c r="U670" s="37"/>
      <c r="V670" s="37"/>
      <c r="W670" s="37"/>
      <c r="X670" s="37"/>
      <c r="Y670" s="37"/>
      <c r="Z670" s="37"/>
      <c r="AA670" s="37"/>
      <c r="AB670" s="37"/>
      <c r="AC670" s="37"/>
    </row>
    <row r="671" spans="1:29" ht="15.75" customHeight="1" x14ac:dyDescent="0.2">
      <c r="A671" s="37"/>
      <c r="B671" s="37"/>
      <c r="C671" s="37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R671" s="37"/>
      <c r="S671" s="37"/>
      <c r="T671" s="37"/>
      <c r="U671" s="37"/>
      <c r="V671" s="37"/>
      <c r="W671" s="37"/>
      <c r="X671" s="37"/>
      <c r="Y671" s="37"/>
      <c r="Z671" s="37"/>
      <c r="AA671" s="37"/>
      <c r="AB671" s="37"/>
      <c r="AC671" s="37"/>
    </row>
    <row r="672" spans="1:29" ht="15.75" customHeight="1" x14ac:dyDescent="0.2">
      <c r="A672" s="37"/>
      <c r="B672" s="37"/>
      <c r="C672" s="37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R672" s="37"/>
      <c r="S672" s="37"/>
      <c r="T672" s="37"/>
      <c r="U672" s="37"/>
      <c r="V672" s="37"/>
      <c r="W672" s="37"/>
      <c r="X672" s="37"/>
      <c r="Y672" s="37"/>
      <c r="Z672" s="37"/>
      <c r="AA672" s="37"/>
      <c r="AB672" s="37"/>
      <c r="AC672" s="37"/>
    </row>
    <row r="673" spans="1:29" ht="15.75" customHeight="1" x14ac:dyDescent="0.2">
      <c r="A673" s="37"/>
      <c r="B673" s="37"/>
      <c r="C673" s="37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R673" s="37"/>
      <c r="S673" s="37"/>
      <c r="T673" s="37"/>
      <c r="U673" s="37"/>
      <c r="V673" s="37"/>
      <c r="W673" s="37"/>
      <c r="X673" s="37"/>
      <c r="Y673" s="37"/>
      <c r="Z673" s="37"/>
      <c r="AA673" s="37"/>
      <c r="AB673" s="37"/>
      <c r="AC673" s="37"/>
    </row>
    <row r="674" spans="1:29" ht="15.75" customHeight="1" x14ac:dyDescent="0.2">
      <c r="A674" s="37"/>
      <c r="B674" s="37"/>
      <c r="C674" s="37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R674" s="37"/>
      <c r="S674" s="37"/>
      <c r="T674" s="37"/>
      <c r="U674" s="37"/>
      <c r="V674" s="37"/>
      <c r="W674" s="37"/>
      <c r="X674" s="37"/>
      <c r="Y674" s="37"/>
      <c r="Z674" s="37"/>
      <c r="AA674" s="37"/>
      <c r="AB674" s="37"/>
      <c r="AC674" s="37"/>
    </row>
    <row r="675" spans="1:29" ht="15.75" customHeight="1" x14ac:dyDescent="0.2">
      <c r="A675" s="37"/>
      <c r="B675" s="37"/>
      <c r="C675" s="37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R675" s="37"/>
      <c r="S675" s="37"/>
      <c r="T675" s="37"/>
      <c r="U675" s="37"/>
      <c r="V675" s="37"/>
      <c r="W675" s="37"/>
      <c r="X675" s="37"/>
      <c r="Y675" s="37"/>
      <c r="Z675" s="37"/>
      <c r="AA675" s="37"/>
      <c r="AB675" s="37"/>
      <c r="AC675" s="37"/>
    </row>
    <row r="676" spans="1:29" ht="15.75" customHeight="1" x14ac:dyDescent="0.2">
      <c r="A676" s="37"/>
      <c r="B676" s="37"/>
      <c r="C676" s="37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R676" s="37"/>
      <c r="S676" s="37"/>
      <c r="T676" s="37"/>
      <c r="U676" s="37"/>
      <c r="V676" s="37"/>
      <c r="W676" s="37"/>
      <c r="X676" s="37"/>
      <c r="Y676" s="37"/>
      <c r="Z676" s="37"/>
      <c r="AA676" s="37"/>
      <c r="AB676" s="37"/>
      <c r="AC676" s="37"/>
    </row>
    <row r="677" spans="1:29" ht="15.75" customHeight="1" x14ac:dyDescent="0.2">
      <c r="A677" s="37"/>
      <c r="B677" s="37"/>
      <c r="C677" s="37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R677" s="37"/>
      <c r="S677" s="37"/>
      <c r="T677" s="37"/>
      <c r="U677" s="37"/>
      <c r="V677" s="37"/>
      <c r="W677" s="37"/>
      <c r="X677" s="37"/>
      <c r="Y677" s="37"/>
      <c r="Z677" s="37"/>
      <c r="AA677" s="37"/>
      <c r="AB677" s="37"/>
      <c r="AC677" s="37"/>
    </row>
    <row r="678" spans="1:29" ht="15.75" customHeight="1" x14ac:dyDescent="0.2">
      <c r="A678" s="37"/>
      <c r="B678" s="37"/>
      <c r="C678" s="37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R678" s="37"/>
      <c r="S678" s="37"/>
      <c r="T678" s="37"/>
      <c r="U678" s="37"/>
      <c r="V678" s="37"/>
      <c r="W678" s="37"/>
      <c r="X678" s="37"/>
      <c r="Y678" s="37"/>
      <c r="Z678" s="37"/>
      <c r="AA678" s="37"/>
      <c r="AB678" s="37"/>
      <c r="AC678" s="37"/>
    </row>
    <row r="679" spans="1:29" ht="15.75" customHeight="1" x14ac:dyDescent="0.2">
      <c r="A679" s="37"/>
      <c r="B679" s="37"/>
      <c r="C679" s="37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R679" s="37"/>
      <c r="S679" s="37"/>
      <c r="T679" s="37"/>
      <c r="U679" s="37"/>
      <c r="V679" s="37"/>
      <c r="W679" s="37"/>
      <c r="X679" s="37"/>
      <c r="Y679" s="37"/>
      <c r="Z679" s="37"/>
      <c r="AA679" s="37"/>
      <c r="AB679" s="37"/>
      <c r="AC679" s="37"/>
    </row>
    <row r="680" spans="1:29" ht="15.75" customHeight="1" x14ac:dyDescent="0.2">
      <c r="A680" s="37"/>
      <c r="B680" s="37"/>
      <c r="C680" s="37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R680" s="37"/>
      <c r="S680" s="37"/>
      <c r="T680" s="37"/>
      <c r="U680" s="37"/>
      <c r="V680" s="37"/>
      <c r="W680" s="37"/>
      <c r="X680" s="37"/>
      <c r="Y680" s="37"/>
      <c r="Z680" s="37"/>
      <c r="AA680" s="37"/>
      <c r="AB680" s="37"/>
      <c r="AC680" s="37"/>
    </row>
    <row r="681" spans="1:29" ht="15.75" customHeight="1" x14ac:dyDescent="0.2">
      <c r="A681" s="37"/>
      <c r="B681" s="37"/>
      <c r="C681" s="37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R681" s="37"/>
      <c r="S681" s="37"/>
      <c r="T681" s="37"/>
      <c r="U681" s="37"/>
      <c r="V681" s="37"/>
      <c r="W681" s="37"/>
      <c r="X681" s="37"/>
      <c r="Y681" s="37"/>
      <c r="Z681" s="37"/>
      <c r="AA681" s="37"/>
      <c r="AB681" s="37"/>
      <c r="AC681" s="37"/>
    </row>
    <row r="682" spans="1:29" ht="15.75" customHeight="1" x14ac:dyDescent="0.2">
      <c r="A682" s="37"/>
      <c r="B682" s="37"/>
      <c r="C682" s="37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R682" s="37"/>
      <c r="S682" s="37"/>
      <c r="T682" s="37"/>
      <c r="U682" s="37"/>
      <c r="V682" s="37"/>
      <c r="W682" s="37"/>
      <c r="X682" s="37"/>
      <c r="Y682" s="37"/>
      <c r="Z682" s="37"/>
      <c r="AA682" s="37"/>
      <c r="AB682" s="37"/>
      <c r="AC682" s="37"/>
    </row>
    <row r="683" spans="1:29" ht="15.75" customHeight="1" x14ac:dyDescent="0.2">
      <c r="A683" s="37"/>
      <c r="B683" s="37"/>
      <c r="C683" s="37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R683" s="37"/>
      <c r="S683" s="37"/>
      <c r="T683" s="37"/>
      <c r="U683" s="37"/>
      <c r="V683" s="37"/>
      <c r="W683" s="37"/>
      <c r="X683" s="37"/>
      <c r="Y683" s="37"/>
      <c r="Z683" s="37"/>
      <c r="AA683" s="37"/>
      <c r="AB683" s="37"/>
      <c r="AC683" s="37"/>
    </row>
    <row r="684" spans="1:29" ht="15.75" customHeight="1" x14ac:dyDescent="0.2">
      <c r="A684" s="37"/>
      <c r="B684" s="37"/>
      <c r="C684" s="37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R684" s="37"/>
      <c r="S684" s="37"/>
      <c r="T684" s="37"/>
      <c r="U684" s="37"/>
      <c r="V684" s="37"/>
      <c r="W684" s="37"/>
      <c r="X684" s="37"/>
      <c r="Y684" s="37"/>
      <c r="Z684" s="37"/>
      <c r="AA684" s="37"/>
      <c r="AB684" s="37"/>
      <c r="AC684" s="37"/>
    </row>
    <row r="685" spans="1:29" ht="15.75" customHeight="1" x14ac:dyDescent="0.2">
      <c r="A685" s="37"/>
      <c r="B685" s="37"/>
      <c r="C685" s="37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R685" s="37"/>
      <c r="S685" s="37"/>
      <c r="T685" s="37"/>
      <c r="U685" s="37"/>
      <c r="V685" s="37"/>
      <c r="W685" s="37"/>
      <c r="X685" s="37"/>
      <c r="Y685" s="37"/>
      <c r="Z685" s="37"/>
      <c r="AA685" s="37"/>
      <c r="AB685" s="37"/>
      <c r="AC685" s="37"/>
    </row>
    <row r="686" spans="1:29" ht="15.75" customHeight="1" x14ac:dyDescent="0.2">
      <c r="A686" s="37"/>
      <c r="B686" s="37"/>
      <c r="C686" s="37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R686" s="37"/>
      <c r="S686" s="37"/>
      <c r="T686" s="37"/>
      <c r="U686" s="37"/>
      <c r="V686" s="37"/>
      <c r="W686" s="37"/>
      <c r="X686" s="37"/>
      <c r="Y686" s="37"/>
      <c r="Z686" s="37"/>
      <c r="AA686" s="37"/>
      <c r="AB686" s="37"/>
      <c r="AC686" s="37"/>
    </row>
    <row r="687" spans="1:29" ht="15.75" customHeight="1" x14ac:dyDescent="0.2">
      <c r="A687" s="37"/>
      <c r="B687" s="37"/>
      <c r="C687" s="37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R687" s="37"/>
      <c r="S687" s="37"/>
      <c r="T687" s="37"/>
      <c r="U687" s="37"/>
      <c r="V687" s="37"/>
      <c r="W687" s="37"/>
      <c r="X687" s="37"/>
      <c r="Y687" s="37"/>
      <c r="Z687" s="37"/>
      <c r="AA687" s="37"/>
      <c r="AB687" s="37"/>
      <c r="AC687" s="37"/>
    </row>
    <row r="688" spans="1:29" ht="15.75" customHeight="1" x14ac:dyDescent="0.2">
      <c r="A688" s="37"/>
      <c r="B688" s="37"/>
      <c r="C688" s="37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  <c r="AB688" s="37"/>
      <c r="AC688" s="37"/>
    </row>
    <row r="689" spans="1:29" ht="15.75" customHeight="1" x14ac:dyDescent="0.2">
      <c r="A689" s="37"/>
      <c r="B689" s="37"/>
      <c r="C689" s="37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R689" s="37"/>
      <c r="S689" s="37"/>
      <c r="T689" s="37"/>
      <c r="U689" s="37"/>
      <c r="V689" s="37"/>
      <c r="W689" s="37"/>
      <c r="X689" s="37"/>
      <c r="Y689" s="37"/>
      <c r="Z689" s="37"/>
      <c r="AA689" s="37"/>
      <c r="AB689" s="37"/>
      <c r="AC689" s="37"/>
    </row>
    <row r="690" spans="1:29" ht="15.75" customHeight="1" x14ac:dyDescent="0.2">
      <c r="A690" s="37"/>
      <c r="B690" s="37"/>
      <c r="C690" s="37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R690" s="37"/>
      <c r="S690" s="37"/>
      <c r="T690" s="37"/>
      <c r="U690" s="37"/>
      <c r="V690" s="37"/>
      <c r="W690" s="37"/>
      <c r="X690" s="37"/>
      <c r="Y690" s="37"/>
      <c r="Z690" s="37"/>
      <c r="AA690" s="37"/>
      <c r="AB690" s="37"/>
      <c r="AC690" s="37"/>
    </row>
    <row r="691" spans="1:29" ht="15.75" customHeight="1" x14ac:dyDescent="0.2">
      <c r="A691" s="37"/>
      <c r="B691" s="37"/>
      <c r="C691" s="37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R691" s="37"/>
      <c r="S691" s="37"/>
      <c r="T691" s="37"/>
      <c r="U691" s="37"/>
      <c r="V691" s="37"/>
      <c r="W691" s="37"/>
      <c r="X691" s="37"/>
      <c r="Y691" s="37"/>
      <c r="Z691" s="37"/>
      <c r="AA691" s="37"/>
      <c r="AB691" s="37"/>
      <c r="AC691" s="37"/>
    </row>
    <row r="692" spans="1:29" ht="15.75" customHeight="1" x14ac:dyDescent="0.2">
      <c r="A692" s="37"/>
      <c r="B692" s="37"/>
      <c r="C692" s="37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R692" s="37"/>
      <c r="S692" s="37"/>
      <c r="T692" s="37"/>
      <c r="U692" s="37"/>
      <c r="V692" s="37"/>
      <c r="W692" s="37"/>
      <c r="X692" s="37"/>
      <c r="Y692" s="37"/>
      <c r="Z692" s="37"/>
      <c r="AA692" s="37"/>
      <c r="AB692" s="37"/>
      <c r="AC692" s="37"/>
    </row>
    <row r="693" spans="1:29" ht="15.75" customHeight="1" x14ac:dyDescent="0.2">
      <c r="A693" s="37"/>
      <c r="B693" s="37"/>
      <c r="C693" s="37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R693" s="37"/>
      <c r="S693" s="37"/>
      <c r="T693" s="37"/>
      <c r="U693" s="37"/>
      <c r="V693" s="37"/>
      <c r="W693" s="37"/>
      <c r="X693" s="37"/>
      <c r="Y693" s="37"/>
      <c r="Z693" s="37"/>
      <c r="AA693" s="37"/>
      <c r="AB693" s="37"/>
      <c r="AC693" s="37"/>
    </row>
    <row r="694" spans="1:29" ht="15.75" customHeight="1" x14ac:dyDescent="0.2">
      <c r="A694" s="37"/>
      <c r="B694" s="37"/>
      <c r="C694" s="37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R694" s="37"/>
      <c r="S694" s="37"/>
      <c r="T694" s="37"/>
      <c r="U694" s="37"/>
      <c r="V694" s="37"/>
      <c r="W694" s="37"/>
      <c r="X694" s="37"/>
      <c r="Y694" s="37"/>
      <c r="Z694" s="37"/>
      <c r="AA694" s="37"/>
      <c r="AB694" s="37"/>
      <c r="AC694" s="37"/>
    </row>
    <row r="695" spans="1:29" ht="15.75" customHeight="1" x14ac:dyDescent="0.2">
      <c r="A695" s="37"/>
      <c r="B695" s="37"/>
      <c r="C695" s="37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R695" s="37"/>
      <c r="S695" s="37"/>
      <c r="T695" s="37"/>
      <c r="U695" s="37"/>
      <c r="V695" s="37"/>
      <c r="W695" s="37"/>
      <c r="X695" s="37"/>
      <c r="Y695" s="37"/>
      <c r="Z695" s="37"/>
      <c r="AA695" s="37"/>
      <c r="AB695" s="37"/>
      <c r="AC695" s="37"/>
    </row>
    <row r="696" spans="1:29" ht="15.75" customHeight="1" x14ac:dyDescent="0.2">
      <c r="A696" s="37"/>
      <c r="B696" s="37"/>
      <c r="C696" s="37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R696" s="37"/>
      <c r="S696" s="37"/>
      <c r="T696" s="37"/>
      <c r="U696" s="37"/>
      <c r="V696" s="37"/>
      <c r="W696" s="37"/>
      <c r="X696" s="37"/>
      <c r="Y696" s="37"/>
      <c r="Z696" s="37"/>
      <c r="AA696" s="37"/>
      <c r="AB696" s="37"/>
      <c r="AC696" s="37"/>
    </row>
    <row r="697" spans="1:29" ht="15.75" customHeight="1" x14ac:dyDescent="0.2">
      <c r="A697" s="37"/>
      <c r="B697" s="37"/>
      <c r="C697" s="37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R697" s="37"/>
      <c r="S697" s="37"/>
      <c r="T697" s="37"/>
      <c r="U697" s="37"/>
      <c r="V697" s="37"/>
      <c r="W697" s="37"/>
      <c r="X697" s="37"/>
      <c r="Y697" s="37"/>
      <c r="Z697" s="37"/>
      <c r="AA697" s="37"/>
      <c r="AB697" s="37"/>
      <c r="AC697" s="37"/>
    </row>
    <row r="698" spans="1:29" ht="15.75" customHeight="1" x14ac:dyDescent="0.2">
      <c r="A698" s="37"/>
      <c r="B698" s="37"/>
      <c r="C698" s="37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R698" s="37"/>
      <c r="S698" s="37"/>
      <c r="T698" s="37"/>
      <c r="U698" s="37"/>
      <c r="V698" s="37"/>
      <c r="W698" s="37"/>
      <c r="X698" s="37"/>
      <c r="Y698" s="37"/>
      <c r="Z698" s="37"/>
      <c r="AA698" s="37"/>
      <c r="AB698" s="37"/>
      <c r="AC698" s="37"/>
    </row>
    <row r="699" spans="1:29" ht="15.75" customHeight="1" x14ac:dyDescent="0.2">
      <c r="A699" s="37"/>
      <c r="B699" s="37"/>
      <c r="C699" s="37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R699" s="37"/>
      <c r="S699" s="37"/>
      <c r="T699" s="37"/>
      <c r="U699" s="37"/>
      <c r="V699" s="37"/>
      <c r="W699" s="37"/>
      <c r="X699" s="37"/>
      <c r="Y699" s="37"/>
      <c r="Z699" s="37"/>
      <c r="AA699" s="37"/>
      <c r="AB699" s="37"/>
      <c r="AC699" s="37"/>
    </row>
    <row r="700" spans="1:29" ht="15.75" customHeight="1" x14ac:dyDescent="0.2">
      <c r="A700" s="37"/>
      <c r="B700" s="37"/>
      <c r="C700" s="37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R700" s="37"/>
      <c r="S700" s="37"/>
      <c r="T700" s="37"/>
      <c r="U700" s="37"/>
      <c r="V700" s="37"/>
      <c r="W700" s="37"/>
      <c r="X700" s="37"/>
      <c r="Y700" s="37"/>
      <c r="Z700" s="37"/>
      <c r="AA700" s="37"/>
      <c r="AB700" s="37"/>
      <c r="AC700" s="37"/>
    </row>
    <row r="701" spans="1:29" ht="15.75" customHeight="1" x14ac:dyDescent="0.2">
      <c r="A701" s="37"/>
      <c r="B701" s="37"/>
      <c r="C701" s="37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R701" s="37"/>
      <c r="S701" s="37"/>
      <c r="T701" s="37"/>
      <c r="U701" s="37"/>
      <c r="V701" s="37"/>
      <c r="W701" s="37"/>
      <c r="X701" s="37"/>
      <c r="Y701" s="37"/>
      <c r="Z701" s="37"/>
      <c r="AA701" s="37"/>
      <c r="AB701" s="37"/>
      <c r="AC701" s="37"/>
    </row>
    <row r="702" spans="1:29" ht="15.75" customHeight="1" x14ac:dyDescent="0.2">
      <c r="A702" s="37"/>
      <c r="B702" s="37"/>
      <c r="C702" s="37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R702" s="37"/>
      <c r="S702" s="37"/>
      <c r="T702" s="37"/>
      <c r="U702" s="37"/>
      <c r="V702" s="37"/>
      <c r="W702" s="37"/>
      <c r="X702" s="37"/>
      <c r="Y702" s="37"/>
      <c r="Z702" s="37"/>
      <c r="AA702" s="37"/>
      <c r="AB702" s="37"/>
      <c r="AC702" s="37"/>
    </row>
    <row r="703" spans="1:29" ht="15.75" customHeight="1" x14ac:dyDescent="0.2">
      <c r="A703" s="37"/>
      <c r="B703" s="37"/>
      <c r="C703" s="37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R703" s="37"/>
      <c r="S703" s="37"/>
      <c r="T703" s="37"/>
      <c r="U703" s="37"/>
      <c r="V703" s="37"/>
      <c r="W703" s="37"/>
      <c r="X703" s="37"/>
      <c r="Y703" s="37"/>
      <c r="Z703" s="37"/>
      <c r="AA703" s="37"/>
      <c r="AB703" s="37"/>
      <c r="AC703" s="37"/>
    </row>
    <row r="704" spans="1:29" ht="15.75" customHeight="1" x14ac:dyDescent="0.2">
      <c r="A704" s="37"/>
      <c r="B704" s="37"/>
      <c r="C704" s="37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R704" s="37"/>
      <c r="S704" s="37"/>
      <c r="T704" s="37"/>
      <c r="U704" s="37"/>
      <c r="V704" s="37"/>
      <c r="W704" s="37"/>
      <c r="X704" s="37"/>
      <c r="Y704" s="37"/>
      <c r="Z704" s="37"/>
      <c r="AA704" s="37"/>
      <c r="AB704" s="37"/>
      <c r="AC704" s="37"/>
    </row>
    <row r="705" spans="1:29" ht="15.75" customHeight="1" x14ac:dyDescent="0.2">
      <c r="A705" s="37"/>
      <c r="B705" s="37"/>
      <c r="C705" s="37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R705" s="37"/>
      <c r="S705" s="37"/>
      <c r="T705" s="37"/>
      <c r="U705" s="37"/>
      <c r="V705" s="37"/>
      <c r="W705" s="37"/>
      <c r="X705" s="37"/>
      <c r="Y705" s="37"/>
      <c r="Z705" s="37"/>
      <c r="AA705" s="37"/>
      <c r="AB705" s="37"/>
      <c r="AC705" s="37"/>
    </row>
    <row r="706" spans="1:29" ht="15.75" customHeight="1" x14ac:dyDescent="0.2">
      <c r="A706" s="37"/>
      <c r="B706" s="37"/>
      <c r="C706" s="37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R706" s="37"/>
      <c r="S706" s="37"/>
      <c r="T706" s="37"/>
      <c r="U706" s="37"/>
      <c r="V706" s="37"/>
      <c r="W706" s="37"/>
      <c r="X706" s="37"/>
      <c r="Y706" s="37"/>
      <c r="Z706" s="37"/>
      <c r="AA706" s="37"/>
      <c r="AB706" s="37"/>
      <c r="AC706" s="37"/>
    </row>
    <row r="707" spans="1:29" ht="15.75" customHeight="1" x14ac:dyDescent="0.2">
      <c r="A707" s="37"/>
      <c r="B707" s="37"/>
      <c r="C707" s="37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R707" s="37"/>
      <c r="S707" s="37"/>
      <c r="T707" s="37"/>
      <c r="U707" s="37"/>
      <c r="V707" s="37"/>
      <c r="W707" s="37"/>
      <c r="X707" s="37"/>
      <c r="Y707" s="37"/>
      <c r="Z707" s="37"/>
      <c r="AA707" s="37"/>
      <c r="AB707" s="37"/>
      <c r="AC707" s="37"/>
    </row>
    <row r="708" spans="1:29" ht="15.75" customHeight="1" x14ac:dyDescent="0.2">
      <c r="A708" s="37"/>
      <c r="B708" s="37"/>
      <c r="C708" s="37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R708" s="37"/>
      <c r="S708" s="37"/>
      <c r="T708" s="37"/>
      <c r="U708" s="37"/>
      <c r="V708" s="37"/>
      <c r="W708" s="37"/>
      <c r="X708" s="37"/>
      <c r="Y708" s="37"/>
      <c r="Z708" s="37"/>
      <c r="AA708" s="37"/>
      <c r="AB708" s="37"/>
      <c r="AC708" s="37"/>
    </row>
    <row r="709" spans="1:29" ht="15.75" customHeight="1" x14ac:dyDescent="0.2">
      <c r="A709" s="37"/>
      <c r="B709" s="37"/>
      <c r="C709" s="37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R709" s="37"/>
      <c r="S709" s="37"/>
      <c r="T709" s="37"/>
      <c r="U709" s="37"/>
      <c r="V709" s="37"/>
      <c r="W709" s="37"/>
      <c r="X709" s="37"/>
      <c r="Y709" s="37"/>
      <c r="Z709" s="37"/>
      <c r="AA709" s="37"/>
      <c r="AB709" s="37"/>
      <c r="AC709" s="37"/>
    </row>
    <row r="710" spans="1:29" ht="15.75" customHeight="1" x14ac:dyDescent="0.2">
      <c r="A710" s="37"/>
      <c r="B710" s="37"/>
      <c r="C710" s="37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R710" s="37"/>
      <c r="S710" s="37"/>
      <c r="T710" s="37"/>
      <c r="U710" s="37"/>
      <c r="V710" s="37"/>
      <c r="W710" s="37"/>
      <c r="X710" s="37"/>
      <c r="Y710" s="37"/>
      <c r="Z710" s="37"/>
      <c r="AA710" s="37"/>
      <c r="AB710" s="37"/>
      <c r="AC710" s="37"/>
    </row>
    <row r="711" spans="1:29" ht="15.75" customHeight="1" x14ac:dyDescent="0.2">
      <c r="A711" s="37"/>
      <c r="B711" s="37"/>
      <c r="C711" s="37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R711" s="37"/>
      <c r="S711" s="37"/>
      <c r="T711" s="37"/>
      <c r="U711" s="37"/>
      <c r="V711" s="37"/>
      <c r="W711" s="37"/>
      <c r="X711" s="37"/>
      <c r="Y711" s="37"/>
      <c r="Z711" s="37"/>
      <c r="AA711" s="37"/>
      <c r="AB711" s="37"/>
      <c r="AC711" s="37"/>
    </row>
    <row r="712" spans="1:29" ht="15.75" customHeight="1" x14ac:dyDescent="0.2">
      <c r="A712" s="37"/>
      <c r="B712" s="37"/>
      <c r="C712" s="37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R712" s="37"/>
      <c r="S712" s="37"/>
      <c r="T712" s="37"/>
      <c r="U712" s="37"/>
      <c r="V712" s="37"/>
      <c r="W712" s="37"/>
      <c r="X712" s="37"/>
      <c r="Y712" s="37"/>
      <c r="Z712" s="37"/>
      <c r="AA712" s="37"/>
      <c r="AB712" s="37"/>
      <c r="AC712" s="37"/>
    </row>
    <row r="713" spans="1:29" ht="15.75" customHeight="1" x14ac:dyDescent="0.2">
      <c r="A713" s="37"/>
      <c r="B713" s="37"/>
      <c r="C713" s="37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R713" s="37"/>
      <c r="S713" s="37"/>
      <c r="T713" s="37"/>
      <c r="U713" s="37"/>
      <c r="V713" s="37"/>
      <c r="W713" s="37"/>
      <c r="X713" s="37"/>
      <c r="Y713" s="37"/>
      <c r="Z713" s="37"/>
      <c r="AA713" s="37"/>
      <c r="AB713" s="37"/>
      <c r="AC713" s="37"/>
    </row>
    <row r="714" spans="1:29" ht="15.75" customHeight="1" x14ac:dyDescent="0.2">
      <c r="A714" s="37"/>
      <c r="B714" s="37"/>
      <c r="C714" s="37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R714" s="37"/>
      <c r="S714" s="37"/>
      <c r="T714" s="37"/>
      <c r="U714" s="37"/>
      <c r="V714" s="37"/>
      <c r="W714" s="37"/>
      <c r="X714" s="37"/>
      <c r="Y714" s="37"/>
      <c r="Z714" s="37"/>
      <c r="AA714" s="37"/>
      <c r="AB714" s="37"/>
      <c r="AC714" s="37"/>
    </row>
    <row r="715" spans="1:29" ht="15.75" customHeight="1" x14ac:dyDescent="0.2">
      <c r="A715" s="37"/>
      <c r="B715" s="37"/>
      <c r="C715" s="37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R715" s="37"/>
      <c r="S715" s="37"/>
      <c r="T715" s="37"/>
      <c r="U715" s="37"/>
      <c r="V715" s="37"/>
      <c r="W715" s="37"/>
      <c r="X715" s="37"/>
      <c r="Y715" s="37"/>
      <c r="Z715" s="37"/>
      <c r="AA715" s="37"/>
      <c r="AB715" s="37"/>
      <c r="AC715" s="37"/>
    </row>
    <row r="716" spans="1:29" ht="15.75" customHeight="1" x14ac:dyDescent="0.2">
      <c r="A716" s="37"/>
      <c r="B716" s="37"/>
      <c r="C716" s="37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R716" s="37"/>
      <c r="S716" s="37"/>
      <c r="T716" s="37"/>
      <c r="U716" s="37"/>
      <c r="V716" s="37"/>
      <c r="W716" s="37"/>
      <c r="X716" s="37"/>
      <c r="Y716" s="37"/>
      <c r="Z716" s="37"/>
      <c r="AA716" s="37"/>
      <c r="AB716" s="37"/>
      <c r="AC716" s="37"/>
    </row>
    <row r="717" spans="1:29" ht="15.75" customHeight="1" x14ac:dyDescent="0.2">
      <c r="A717" s="37"/>
      <c r="B717" s="37"/>
      <c r="C717" s="37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R717" s="37"/>
      <c r="S717" s="37"/>
      <c r="T717" s="37"/>
      <c r="U717" s="37"/>
      <c r="V717" s="37"/>
      <c r="W717" s="37"/>
      <c r="X717" s="37"/>
      <c r="Y717" s="37"/>
      <c r="Z717" s="37"/>
      <c r="AA717" s="37"/>
      <c r="AB717" s="37"/>
      <c r="AC717" s="37"/>
    </row>
    <row r="718" spans="1:29" ht="15.75" customHeight="1" x14ac:dyDescent="0.2">
      <c r="A718" s="37"/>
      <c r="B718" s="37"/>
      <c r="C718" s="37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R718" s="37"/>
      <c r="S718" s="37"/>
      <c r="T718" s="37"/>
      <c r="U718" s="37"/>
      <c r="V718" s="37"/>
      <c r="W718" s="37"/>
      <c r="X718" s="37"/>
      <c r="Y718" s="37"/>
      <c r="Z718" s="37"/>
      <c r="AA718" s="37"/>
      <c r="AB718" s="37"/>
      <c r="AC718" s="37"/>
    </row>
    <row r="719" spans="1:29" ht="15.75" customHeight="1" x14ac:dyDescent="0.2">
      <c r="A719" s="37"/>
      <c r="B719" s="37"/>
      <c r="C719" s="37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R719" s="37"/>
      <c r="S719" s="37"/>
      <c r="T719" s="37"/>
      <c r="U719" s="37"/>
      <c r="V719" s="37"/>
      <c r="W719" s="37"/>
      <c r="X719" s="37"/>
      <c r="Y719" s="37"/>
      <c r="Z719" s="37"/>
      <c r="AA719" s="37"/>
      <c r="AB719" s="37"/>
      <c r="AC719" s="37"/>
    </row>
    <row r="720" spans="1:29" ht="15.75" customHeight="1" x14ac:dyDescent="0.2">
      <c r="A720" s="37"/>
      <c r="B720" s="37"/>
      <c r="C720" s="37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R720" s="37"/>
      <c r="S720" s="37"/>
      <c r="T720" s="37"/>
      <c r="U720" s="37"/>
      <c r="V720" s="37"/>
      <c r="W720" s="37"/>
      <c r="X720" s="37"/>
      <c r="Y720" s="37"/>
      <c r="Z720" s="37"/>
      <c r="AA720" s="37"/>
      <c r="AB720" s="37"/>
      <c r="AC720" s="37"/>
    </row>
    <row r="721" spans="1:29" ht="15.75" customHeight="1" x14ac:dyDescent="0.2">
      <c r="A721" s="37"/>
      <c r="B721" s="37"/>
      <c r="C721" s="37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R721" s="37"/>
      <c r="S721" s="37"/>
      <c r="T721" s="37"/>
      <c r="U721" s="37"/>
      <c r="V721" s="37"/>
      <c r="W721" s="37"/>
      <c r="X721" s="37"/>
      <c r="Y721" s="37"/>
      <c r="Z721" s="37"/>
      <c r="AA721" s="37"/>
      <c r="AB721" s="37"/>
      <c r="AC721" s="37"/>
    </row>
    <row r="722" spans="1:29" ht="15.75" customHeight="1" x14ac:dyDescent="0.2">
      <c r="A722" s="37"/>
      <c r="B722" s="37"/>
      <c r="C722" s="37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R722" s="37"/>
      <c r="S722" s="37"/>
      <c r="T722" s="37"/>
      <c r="U722" s="37"/>
      <c r="V722" s="37"/>
      <c r="W722" s="37"/>
      <c r="X722" s="37"/>
      <c r="Y722" s="37"/>
      <c r="Z722" s="37"/>
      <c r="AA722" s="37"/>
      <c r="AB722" s="37"/>
      <c r="AC722" s="37"/>
    </row>
    <row r="723" spans="1:29" ht="15.75" customHeight="1" x14ac:dyDescent="0.2">
      <c r="A723" s="37"/>
      <c r="B723" s="37"/>
      <c r="C723" s="37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R723" s="37"/>
      <c r="S723" s="37"/>
      <c r="T723" s="37"/>
      <c r="U723" s="37"/>
      <c r="V723" s="37"/>
      <c r="W723" s="37"/>
      <c r="X723" s="37"/>
      <c r="Y723" s="37"/>
      <c r="Z723" s="37"/>
      <c r="AA723" s="37"/>
      <c r="AB723" s="37"/>
      <c r="AC723" s="37"/>
    </row>
    <row r="724" spans="1:29" ht="15.75" customHeight="1" x14ac:dyDescent="0.2">
      <c r="A724" s="37"/>
      <c r="B724" s="37"/>
      <c r="C724" s="37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R724" s="37"/>
      <c r="S724" s="37"/>
      <c r="T724" s="37"/>
      <c r="U724" s="37"/>
      <c r="V724" s="37"/>
      <c r="W724" s="37"/>
      <c r="X724" s="37"/>
      <c r="Y724" s="37"/>
      <c r="Z724" s="37"/>
      <c r="AA724" s="37"/>
      <c r="AB724" s="37"/>
      <c r="AC724" s="37"/>
    </row>
    <row r="725" spans="1:29" ht="15.75" customHeight="1" x14ac:dyDescent="0.2">
      <c r="A725" s="37"/>
      <c r="B725" s="37"/>
      <c r="C725" s="37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R725" s="37"/>
      <c r="S725" s="37"/>
      <c r="T725" s="37"/>
      <c r="U725" s="37"/>
      <c r="V725" s="37"/>
      <c r="W725" s="37"/>
      <c r="X725" s="37"/>
      <c r="Y725" s="37"/>
      <c r="Z725" s="37"/>
      <c r="AA725" s="37"/>
      <c r="AB725" s="37"/>
      <c r="AC725" s="37"/>
    </row>
    <row r="726" spans="1:29" ht="15.75" customHeight="1" x14ac:dyDescent="0.2">
      <c r="A726" s="37"/>
      <c r="B726" s="37"/>
      <c r="C726" s="37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R726" s="37"/>
      <c r="S726" s="37"/>
      <c r="T726" s="37"/>
      <c r="U726" s="37"/>
      <c r="V726" s="37"/>
      <c r="W726" s="37"/>
      <c r="X726" s="37"/>
      <c r="Y726" s="37"/>
      <c r="Z726" s="37"/>
      <c r="AA726" s="37"/>
      <c r="AB726" s="37"/>
      <c r="AC726" s="37"/>
    </row>
    <row r="727" spans="1:29" ht="15.75" customHeight="1" x14ac:dyDescent="0.2">
      <c r="A727" s="37"/>
      <c r="B727" s="37"/>
      <c r="C727" s="37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R727" s="37"/>
      <c r="S727" s="37"/>
      <c r="T727" s="37"/>
      <c r="U727" s="37"/>
      <c r="V727" s="37"/>
      <c r="W727" s="37"/>
      <c r="X727" s="37"/>
      <c r="Y727" s="37"/>
      <c r="Z727" s="37"/>
      <c r="AA727" s="37"/>
      <c r="AB727" s="37"/>
      <c r="AC727" s="37"/>
    </row>
    <row r="728" spans="1:29" ht="15.75" customHeight="1" x14ac:dyDescent="0.2">
      <c r="A728" s="37"/>
      <c r="B728" s="37"/>
      <c r="C728" s="37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R728" s="37"/>
      <c r="S728" s="37"/>
      <c r="T728" s="37"/>
      <c r="U728" s="37"/>
      <c r="V728" s="37"/>
      <c r="W728" s="37"/>
      <c r="X728" s="37"/>
      <c r="Y728" s="37"/>
      <c r="Z728" s="37"/>
      <c r="AA728" s="37"/>
      <c r="AB728" s="37"/>
      <c r="AC728" s="37"/>
    </row>
    <row r="729" spans="1:29" ht="15.75" customHeight="1" x14ac:dyDescent="0.2">
      <c r="A729" s="37"/>
      <c r="B729" s="37"/>
      <c r="C729" s="37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R729" s="37"/>
      <c r="S729" s="37"/>
      <c r="T729" s="37"/>
      <c r="U729" s="37"/>
      <c r="V729" s="37"/>
      <c r="W729" s="37"/>
      <c r="X729" s="37"/>
      <c r="Y729" s="37"/>
      <c r="Z729" s="37"/>
      <c r="AA729" s="37"/>
      <c r="AB729" s="37"/>
      <c r="AC729" s="37"/>
    </row>
    <row r="730" spans="1:29" ht="15.75" customHeight="1" x14ac:dyDescent="0.2">
      <c r="A730" s="37"/>
      <c r="B730" s="37"/>
      <c r="C730" s="37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R730" s="37"/>
      <c r="S730" s="37"/>
      <c r="T730" s="37"/>
      <c r="U730" s="37"/>
      <c r="V730" s="37"/>
      <c r="W730" s="37"/>
      <c r="X730" s="37"/>
      <c r="Y730" s="37"/>
      <c r="Z730" s="37"/>
      <c r="AA730" s="37"/>
      <c r="AB730" s="37"/>
      <c r="AC730" s="37"/>
    </row>
    <row r="731" spans="1:29" ht="15.75" customHeight="1" x14ac:dyDescent="0.2">
      <c r="A731" s="37"/>
      <c r="B731" s="37"/>
      <c r="C731" s="37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R731" s="37"/>
      <c r="S731" s="37"/>
      <c r="T731" s="37"/>
      <c r="U731" s="37"/>
      <c r="V731" s="37"/>
      <c r="W731" s="37"/>
      <c r="X731" s="37"/>
      <c r="Y731" s="37"/>
      <c r="Z731" s="37"/>
      <c r="AA731" s="37"/>
      <c r="AB731" s="37"/>
      <c r="AC731" s="37"/>
    </row>
    <row r="732" spans="1:29" ht="15.75" customHeight="1" x14ac:dyDescent="0.2">
      <c r="A732" s="37"/>
      <c r="B732" s="37"/>
      <c r="C732" s="37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R732" s="37"/>
      <c r="S732" s="37"/>
      <c r="T732" s="37"/>
      <c r="U732" s="37"/>
      <c r="V732" s="37"/>
      <c r="W732" s="37"/>
      <c r="X732" s="37"/>
      <c r="Y732" s="37"/>
      <c r="Z732" s="37"/>
      <c r="AA732" s="37"/>
      <c r="AB732" s="37"/>
      <c r="AC732" s="37"/>
    </row>
    <row r="733" spans="1:29" ht="15.75" customHeight="1" x14ac:dyDescent="0.2">
      <c r="A733" s="37"/>
      <c r="B733" s="37"/>
      <c r="C733" s="37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R733" s="37"/>
      <c r="S733" s="37"/>
      <c r="T733" s="37"/>
      <c r="U733" s="37"/>
      <c r="V733" s="37"/>
      <c r="W733" s="37"/>
      <c r="X733" s="37"/>
      <c r="Y733" s="37"/>
      <c r="Z733" s="37"/>
      <c r="AA733" s="37"/>
      <c r="AB733" s="37"/>
      <c r="AC733" s="37"/>
    </row>
    <row r="734" spans="1:29" ht="15.75" customHeight="1" x14ac:dyDescent="0.2">
      <c r="A734" s="37"/>
      <c r="B734" s="37"/>
      <c r="C734" s="37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R734" s="37"/>
      <c r="S734" s="37"/>
      <c r="T734" s="37"/>
      <c r="U734" s="37"/>
      <c r="V734" s="37"/>
      <c r="W734" s="37"/>
      <c r="X734" s="37"/>
      <c r="Y734" s="37"/>
      <c r="Z734" s="37"/>
      <c r="AA734" s="37"/>
      <c r="AB734" s="37"/>
      <c r="AC734" s="37"/>
    </row>
    <row r="735" spans="1:29" ht="15.75" customHeight="1" x14ac:dyDescent="0.2">
      <c r="A735" s="37"/>
      <c r="B735" s="37"/>
      <c r="C735" s="37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R735" s="37"/>
      <c r="S735" s="37"/>
      <c r="T735" s="37"/>
      <c r="U735" s="37"/>
      <c r="V735" s="37"/>
      <c r="W735" s="37"/>
      <c r="X735" s="37"/>
      <c r="Y735" s="37"/>
      <c r="Z735" s="37"/>
      <c r="AA735" s="37"/>
      <c r="AB735" s="37"/>
      <c r="AC735" s="37"/>
    </row>
    <row r="736" spans="1:29" ht="15.75" customHeight="1" x14ac:dyDescent="0.2">
      <c r="A736" s="37"/>
      <c r="B736" s="37"/>
      <c r="C736" s="37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R736" s="37"/>
      <c r="S736" s="37"/>
      <c r="T736" s="37"/>
      <c r="U736" s="37"/>
      <c r="V736" s="37"/>
      <c r="W736" s="37"/>
      <c r="X736" s="37"/>
      <c r="Y736" s="37"/>
      <c r="Z736" s="37"/>
      <c r="AA736" s="37"/>
      <c r="AB736" s="37"/>
      <c r="AC736" s="37"/>
    </row>
    <row r="737" spans="1:29" ht="15.75" customHeight="1" x14ac:dyDescent="0.2">
      <c r="A737" s="37"/>
      <c r="B737" s="37"/>
      <c r="C737" s="37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R737" s="37"/>
      <c r="S737" s="37"/>
      <c r="T737" s="37"/>
      <c r="U737" s="37"/>
      <c r="V737" s="37"/>
      <c r="W737" s="37"/>
      <c r="X737" s="37"/>
      <c r="Y737" s="37"/>
      <c r="Z737" s="37"/>
      <c r="AA737" s="37"/>
      <c r="AB737" s="37"/>
      <c r="AC737" s="37"/>
    </row>
    <row r="738" spans="1:29" ht="15.75" customHeight="1" x14ac:dyDescent="0.2">
      <c r="A738" s="37"/>
      <c r="B738" s="37"/>
      <c r="C738" s="37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R738" s="37"/>
      <c r="S738" s="37"/>
      <c r="T738" s="37"/>
      <c r="U738" s="37"/>
      <c r="V738" s="37"/>
      <c r="W738" s="37"/>
      <c r="X738" s="37"/>
      <c r="Y738" s="37"/>
      <c r="Z738" s="37"/>
      <c r="AA738" s="37"/>
      <c r="AB738" s="37"/>
      <c r="AC738" s="37"/>
    </row>
    <row r="739" spans="1:29" ht="15.75" customHeight="1" x14ac:dyDescent="0.2">
      <c r="A739" s="37"/>
      <c r="B739" s="37"/>
      <c r="C739" s="37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R739" s="37"/>
      <c r="S739" s="37"/>
      <c r="T739" s="37"/>
      <c r="U739" s="37"/>
      <c r="V739" s="37"/>
      <c r="W739" s="37"/>
      <c r="X739" s="37"/>
      <c r="Y739" s="37"/>
      <c r="Z739" s="37"/>
      <c r="AA739" s="37"/>
      <c r="AB739" s="37"/>
      <c r="AC739" s="37"/>
    </row>
    <row r="740" spans="1:29" ht="15.75" customHeight="1" x14ac:dyDescent="0.2">
      <c r="A740" s="37"/>
      <c r="B740" s="37"/>
      <c r="C740" s="37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R740" s="37"/>
      <c r="S740" s="37"/>
      <c r="T740" s="37"/>
      <c r="U740" s="37"/>
      <c r="V740" s="37"/>
      <c r="W740" s="37"/>
      <c r="X740" s="37"/>
      <c r="Y740" s="37"/>
      <c r="Z740" s="37"/>
      <c r="AA740" s="37"/>
      <c r="AB740" s="37"/>
      <c r="AC740" s="37"/>
    </row>
    <row r="741" spans="1:29" ht="15.75" customHeight="1" x14ac:dyDescent="0.2">
      <c r="A741" s="37"/>
      <c r="B741" s="37"/>
      <c r="C741" s="37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R741" s="37"/>
      <c r="S741" s="37"/>
      <c r="T741" s="37"/>
      <c r="U741" s="37"/>
      <c r="V741" s="37"/>
      <c r="W741" s="37"/>
      <c r="X741" s="37"/>
      <c r="Y741" s="37"/>
      <c r="Z741" s="37"/>
      <c r="AA741" s="37"/>
      <c r="AB741" s="37"/>
      <c r="AC741" s="37"/>
    </row>
    <row r="742" spans="1:29" ht="15.75" customHeight="1" x14ac:dyDescent="0.2">
      <c r="A742" s="37"/>
      <c r="B742" s="37"/>
      <c r="C742" s="37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R742" s="37"/>
      <c r="S742" s="37"/>
      <c r="T742" s="37"/>
      <c r="U742" s="37"/>
      <c r="V742" s="37"/>
      <c r="W742" s="37"/>
      <c r="X742" s="37"/>
      <c r="Y742" s="37"/>
      <c r="Z742" s="37"/>
      <c r="AA742" s="37"/>
      <c r="AB742" s="37"/>
      <c r="AC742" s="37"/>
    </row>
    <row r="743" spans="1:29" ht="15.75" customHeight="1" x14ac:dyDescent="0.2">
      <c r="A743" s="37"/>
      <c r="B743" s="37"/>
      <c r="C743" s="37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R743" s="37"/>
      <c r="S743" s="37"/>
      <c r="T743" s="37"/>
      <c r="U743" s="37"/>
      <c r="V743" s="37"/>
      <c r="W743" s="37"/>
      <c r="X743" s="37"/>
      <c r="Y743" s="37"/>
      <c r="Z743" s="37"/>
      <c r="AA743" s="37"/>
      <c r="AB743" s="37"/>
      <c r="AC743" s="37"/>
    </row>
    <row r="744" spans="1:29" ht="15.75" customHeight="1" x14ac:dyDescent="0.2">
      <c r="A744" s="37"/>
      <c r="B744" s="37"/>
      <c r="C744" s="37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R744" s="37"/>
      <c r="S744" s="37"/>
      <c r="T744" s="37"/>
      <c r="U744" s="37"/>
      <c r="V744" s="37"/>
      <c r="W744" s="37"/>
      <c r="X744" s="37"/>
      <c r="Y744" s="37"/>
      <c r="Z744" s="37"/>
      <c r="AA744" s="37"/>
      <c r="AB744" s="37"/>
      <c r="AC744" s="37"/>
    </row>
    <row r="745" spans="1:29" ht="15.75" customHeight="1" x14ac:dyDescent="0.2">
      <c r="A745" s="37"/>
      <c r="B745" s="37"/>
      <c r="C745" s="37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R745" s="37"/>
      <c r="S745" s="37"/>
      <c r="T745" s="37"/>
      <c r="U745" s="37"/>
      <c r="V745" s="37"/>
      <c r="W745" s="37"/>
      <c r="X745" s="37"/>
      <c r="Y745" s="37"/>
      <c r="Z745" s="37"/>
      <c r="AA745" s="37"/>
      <c r="AB745" s="37"/>
      <c r="AC745" s="37"/>
    </row>
    <row r="746" spans="1:29" ht="15.75" customHeight="1" x14ac:dyDescent="0.2">
      <c r="A746" s="37"/>
      <c r="B746" s="37"/>
      <c r="C746" s="37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R746" s="37"/>
      <c r="S746" s="37"/>
      <c r="T746" s="37"/>
      <c r="U746" s="37"/>
      <c r="V746" s="37"/>
      <c r="W746" s="37"/>
      <c r="X746" s="37"/>
      <c r="Y746" s="37"/>
      <c r="Z746" s="37"/>
      <c r="AA746" s="37"/>
      <c r="AB746" s="37"/>
      <c r="AC746" s="37"/>
    </row>
    <row r="747" spans="1:29" ht="15.75" customHeight="1" x14ac:dyDescent="0.2">
      <c r="A747" s="37"/>
      <c r="B747" s="37"/>
      <c r="C747" s="37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R747" s="37"/>
      <c r="S747" s="37"/>
      <c r="T747" s="37"/>
      <c r="U747" s="37"/>
      <c r="V747" s="37"/>
      <c r="W747" s="37"/>
      <c r="X747" s="37"/>
      <c r="Y747" s="37"/>
      <c r="Z747" s="37"/>
      <c r="AA747" s="37"/>
      <c r="AB747" s="37"/>
      <c r="AC747" s="37"/>
    </row>
    <row r="748" spans="1:29" ht="15.75" customHeight="1" x14ac:dyDescent="0.2">
      <c r="A748" s="37"/>
      <c r="B748" s="37"/>
      <c r="C748" s="37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R748" s="37"/>
      <c r="S748" s="37"/>
      <c r="T748" s="37"/>
      <c r="U748" s="37"/>
      <c r="V748" s="37"/>
      <c r="W748" s="37"/>
      <c r="X748" s="37"/>
      <c r="Y748" s="37"/>
      <c r="Z748" s="37"/>
      <c r="AA748" s="37"/>
      <c r="AB748" s="37"/>
      <c r="AC748" s="37"/>
    </row>
    <row r="749" spans="1:29" ht="15.75" customHeight="1" x14ac:dyDescent="0.2">
      <c r="A749" s="37"/>
      <c r="B749" s="37"/>
      <c r="C749" s="37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R749" s="37"/>
      <c r="S749" s="37"/>
      <c r="T749" s="37"/>
      <c r="U749" s="37"/>
      <c r="V749" s="37"/>
      <c r="W749" s="37"/>
      <c r="X749" s="37"/>
      <c r="Y749" s="37"/>
      <c r="Z749" s="37"/>
      <c r="AA749" s="37"/>
      <c r="AB749" s="37"/>
      <c r="AC749" s="37"/>
    </row>
    <row r="750" spans="1:29" ht="15.75" customHeight="1" x14ac:dyDescent="0.2">
      <c r="A750" s="37"/>
      <c r="B750" s="37"/>
      <c r="C750" s="37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R750" s="37"/>
      <c r="S750" s="37"/>
      <c r="T750" s="37"/>
      <c r="U750" s="37"/>
      <c r="V750" s="37"/>
      <c r="W750" s="37"/>
      <c r="X750" s="37"/>
      <c r="Y750" s="37"/>
      <c r="Z750" s="37"/>
      <c r="AA750" s="37"/>
      <c r="AB750" s="37"/>
      <c r="AC750" s="37"/>
    </row>
    <row r="751" spans="1:29" ht="15.75" customHeight="1" x14ac:dyDescent="0.2">
      <c r="A751" s="37"/>
      <c r="B751" s="37"/>
      <c r="C751" s="37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R751" s="37"/>
      <c r="S751" s="37"/>
      <c r="T751" s="37"/>
      <c r="U751" s="37"/>
      <c r="V751" s="37"/>
      <c r="W751" s="37"/>
      <c r="X751" s="37"/>
      <c r="Y751" s="37"/>
      <c r="Z751" s="37"/>
      <c r="AA751" s="37"/>
      <c r="AB751" s="37"/>
      <c r="AC751" s="37"/>
    </row>
    <row r="752" spans="1:29" ht="15.75" customHeight="1" x14ac:dyDescent="0.2">
      <c r="A752" s="37"/>
      <c r="B752" s="37"/>
      <c r="C752" s="37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R752" s="37"/>
      <c r="S752" s="37"/>
      <c r="T752" s="37"/>
      <c r="U752" s="37"/>
      <c r="V752" s="37"/>
      <c r="W752" s="37"/>
      <c r="X752" s="37"/>
      <c r="Y752" s="37"/>
      <c r="Z752" s="37"/>
      <c r="AA752" s="37"/>
      <c r="AB752" s="37"/>
      <c r="AC752" s="37"/>
    </row>
    <row r="753" spans="1:29" ht="15.75" customHeight="1" x14ac:dyDescent="0.2">
      <c r="A753" s="37"/>
      <c r="B753" s="37"/>
      <c r="C753" s="37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R753" s="37"/>
      <c r="S753" s="37"/>
      <c r="T753" s="37"/>
      <c r="U753" s="37"/>
      <c r="V753" s="37"/>
      <c r="W753" s="37"/>
      <c r="X753" s="37"/>
      <c r="Y753" s="37"/>
      <c r="Z753" s="37"/>
      <c r="AA753" s="37"/>
      <c r="AB753" s="37"/>
      <c r="AC753" s="37"/>
    </row>
    <row r="754" spans="1:29" ht="15.75" customHeight="1" x14ac:dyDescent="0.2">
      <c r="A754" s="37"/>
      <c r="B754" s="37"/>
      <c r="C754" s="37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R754" s="37"/>
      <c r="S754" s="37"/>
      <c r="T754" s="37"/>
      <c r="U754" s="37"/>
      <c r="V754" s="37"/>
      <c r="W754" s="37"/>
      <c r="X754" s="37"/>
      <c r="Y754" s="37"/>
      <c r="Z754" s="37"/>
      <c r="AA754" s="37"/>
      <c r="AB754" s="37"/>
      <c r="AC754" s="37"/>
    </row>
    <row r="755" spans="1:29" ht="15.75" customHeight="1" x14ac:dyDescent="0.2">
      <c r="A755" s="37"/>
      <c r="B755" s="37"/>
      <c r="C755" s="37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R755" s="37"/>
      <c r="S755" s="37"/>
      <c r="T755" s="37"/>
      <c r="U755" s="37"/>
      <c r="V755" s="37"/>
      <c r="W755" s="37"/>
      <c r="X755" s="37"/>
      <c r="Y755" s="37"/>
      <c r="Z755" s="37"/>
      <c r="AA755" s="37"/>
      <c r="AB755" s="37"/>
      <c r="AC755" s="37"/>
    </row>
    <row r="756" spans="1:29" ht="15.75" customHeight="1" x14ac:dyDescent="0.2">
      <c r="A756" s="37"/>
      <c r="B756" s="37"/>
      <c r="C756" s="37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R756" s="37"/>
      <c r="S756" s="37"/>
      <c r="T756" s="37"/>
      <c r="U756" s="37"/>
      <c r="V756" s="37"/>
      <c r="W756" s="37"/>
      <c r="X756" s="37"/>
      <c r="Y756" s="37"/>
      <c r="Z756" s="37"/>
      <c r="AA756" s="37"/>
      <c r="AB756" s="37"/>
      <c r="AC756" s="37"/>
    </row>
    <row r="757" spans="1:29" ht="15.75" customHeight="1" x14ac:dyDescent="0.2">
      <c r="A757" s="37"/>
      <c r="B757" s="37"/>
      <c r="C757" s="37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R757" s="37"/>
      <c r="S757" s="37"/>
      <c r="T757" s="37"/>
      <c r="U757" s="37"/>
      <c r="V757" s="37"/>
      <c r="W757" s="37"/>
      <c r="X757" s="37"/>
      <c r="Y757" s="37"/>
      <c r="Z757" s="37"/>
      <c r="AA757" s="37"/>
      <c r="AB757" s="37"/>
      <c r="AC757" s="37"/>
    </row>
    <row r="758" spans="1:29" ht="15.75" customHeight="1" x14ac:dyDescent="0.2">
      <c r="A758" s="37"/>
      <c r="B758" s="37"/>
      <c r="C758" s="37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R758" s="37"/>
      <c r="S758" s="37"/>
      <c r="T758" s="37"/>
      <c r="U758" s="37"/>
      <c r="V758" s="37"/>
      <c r="W758" s="37"/>
      <c r="X758" s="37"/>
      <c r="Y758" s="37"/>
      <c r="Z758" s="37"/>
      <c r="AA758" s="37"/>
      <c r="AB758" s="37"/>
      <c r="AC758" s="37"/>
    </row>
    <row r="759" spans="1:29" ht="15.75" customHeight="1" x14ac:dyDescent="0.2">
      <c r="A759" s="37"/>
      <c r="B759" s="37"/>
      <c r="C759" s="37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R759" s="37"/>
      <c r="S759" s="37"/>
      <c r="T759" s="37"/>
      <c r="U759" s="37"/>
      <c r="V759" s="37"/>
      <c r="W759" s="37"/>
      <c r="X759" s="37"/>
      <c r="Y759" s="37"/>
      <c r="Z759" s="37"/>
      <c r="AA759" s="37"/>
      <c r="AB759" s="37"/>
      <c r="AC759" s="37"/>
    </row>
    <row r="760" spans="1:29" ht="15.75" customHeight="1" x14ac:dyDescent="0.2">
      <c r="A760" s="37"/>
      <c r="B760" s="37"/>
      <c r="C760" s="37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R760" s="37"/>
      <c r="S760" s="37"/>
      <c r="T760" s="37"/>
      <c r="U760" s="37"/>
      <c r="V760" s="37"/>
      <c r="W760" s="37"/>
      <c r="X760" s="37"/>
      <c r="Y760" s="37"/>
      <c r="Z760" s="37"/>
      <c r="AA760" s="37"/>
      <c r="AB760" s="37"/>
      <c r="AC760" s="37"/>
    </row>
    <row r="761" spans="1:29" ht="15.75" customHeight="1" x14ac:dyDescent="0.2">
      <c r="A761" s="37"/>
      <c r="B761" s="37"/>
      <c r="C761" s="37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R761" s="37"/>
      <c r="S761" s="37"/>
      <c r="T761" s="37"/>
      <c r="U761" s="37"/>
      <c r="V761" s="37"/>
      <c r="W761" s="37"/>
      <c r="X761" s="37"/>
      <c r="Y761" s="37"/>
      <c r="Z761" s="37"/>
      <c r="AA761" s="37"/>
      <c r="AB761" s="37"/>
      <c r="AC761" s="37"/>
    </row>
    <row r="762" spans="1:29" ht="15.75" customHeight="1" x14ac:dyDescent="0.2">
      <c r="A762" s="37"/>
      <c r="B762" s="37"/>
      <c r="C762" s="37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R762" s="37"/>
      <c r="S762" s="37"/>
      <c r="T762" s="37"/>
      <c r="U762" s="37"/>
      <c r="V762" s="37"/>
      <c r="W762" s="37"/>
      <c r="X762" s="37"/>
      <c r="Y762" s="37"/>
      <c r="Z762" s="37"/>
      <c r="AA762" s="37"/>
      <c r="AB762" s="37"/>
      <c r="AC762" s="37"/>
    </row>
    <row r="763" spans="1:29" ht="15.75" customHeight="1" x14ac:dyDescent="0.2">
      <c r="A763" s="37"/>
      <c r="B763" s="37"/>
      <c r="C763" s="37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R763" s="37"/>
      <c r="S763" s="37"/>
      <c r="T763" s="37"/>
      <c r="U763" s="37"/>
      <c r="V763" s="37"/>
      <c r="W763" s="37"/>
      <c r="X763" s="37"/>
      <c r="Y763" s="37"/>
      <c r="Z763" s="37"/>
      <c r="AA763" s="37"/>
      <c r="AB763" s="37"/>
      <c r="AC763" s="37"/>
    </row>
    <row r="764" spans="1:29" ht="15.75" customHeight="1" x14ac:dyDescent="0.2">
      <c r="A764" s="37"/>
      <c r="B764" s="37"/>
      <c r="C764" s="37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R764" s="37"/>
      <c r="S764" s="37"/>
      <c r="T764" s="37"/>
      <c r="U764" s="37"/>
      <c r="V764" s="37"/>
      <c r="W764" s="37"/>
      <c r="X764" s="37"/>
      <c r="Y764" s="37"/>
      <c r="Z764" s="37"/>
      <c r="AA764" s="37"/>
      <c r="AB764" s="37"/>
      <c r="AC764" s="37"/>
    </row>
    <row r="765" spans="1:29" ht="15.75" customHeight="1" x14ac:dyDescent="0.2">
      <c r="A765" s="37"/>
      <c r="B765" s="37"/>
      <c r="C765" s="37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R765" s="37"/>
      <c r="S765" s="37"/>
      <c r="T765" s="37"/>
      <c r="U765" s="37"/>
      <c r="V765" s="37"/>
      <c r="W765" s="37"/>
      <c r="X765" s="37"/>
      <c r="Y765" s="37"/>
      <c r="Z765" s="37"/>
      <c r="AA765" s="37"/>
      <c r="AB765" s="37"/>
      <c r="AC765" s="37"/>
    </row>
    <row r="766" spans="1:29" ht="15.75" customHeight="1" x14ac:dyDescent="0.2">
      <c r="A766" s="37"/>
      <c r="B766" s="37"/>
      <c r="C766" s="37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R766" s="37"/>
      <c r="S766" s="37"/>
      <c r="T766" s="37"/>
      <c r="U766" s="37"/>
      <c r="V766" s="37"/>
      <c r="W766" s="37"/>
      <c r="X766" s="37"/>
      <c r="Y766" s="37"/>
      <c r="Z766" s="37"/>
      <c r="AA766" s="37"/>
      <c r="AB766" s="37"/>
      <c r="AC766" s="37"/>
    </row>
    <row r="767" spans="1:29" ht="15.75" customHeight="1" x14ac:dyDescent="0.2">
      <c r="A767" s="37"/>
      <c r="B767" s="37"/>
      <c r="C767" s="37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R767" s="37"/>
      <c r="S767" s="37"/>
      <c r="T767" s="37"/>
      <c r="U767" s="37"/>
      <c r="V767" s="37"/>
      <c r="W767" s="37"/>
      <c r="X767" s="37"/>
      <c r="Y767" s="37"/>
      <c r="Z767" s="37"/>
      <c r="AA767" s="37"/>
      <c r="AB767" s="37"/>
      <c r="AC767" s="37"/>
    </row>
    <row r="768" spans="1:29" ht="15.75" customHeight="1" x14ac:dyDescent="0.2">
      <c r="A768" s="37"/>
      <c r="B768" s="37"/>
      <c r="C768" s="37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R768" s="37"/>
      <c r="S768" s="37"/>
      <c r="T768" s="37"/>
      <c r="U768" s="37"/>
      <c r="V768" s="37"/>
      <c r="W768" s="37"/>
      <c r="X768" s="37"/>
      <c r="Y768" s="37"/>
      <c r="Z768" s="37"/>
      <c r="AA768" s="37"/>
      <c r="AB768" s="37"/>
      <c r="AC768" s="37"/>
    </row>
    <row r="769" spans="1:29" ht="15.75" customHeight="1" x14ac:dyDescent="0.2">
      <c r="A769" s="37"/>
      <c r="B769" s="37"/>
      <c r="C769" s="37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R769" s="37"/>
      <c r="S769" s="37"/>
      <c r="T769" s="37"/>
      <c r="U769" s="37"/>
      <c r="V769" s="37"/>
      <c r="W769" s="37"/>
      <c r="X769" s="37"/>
      <c r="Y769" s="37"/>
      <c r="Z769" s="37"/>
      <c r="AA769" s="37"/>
      <c r="AB769" s="37"/>
      <c r="AC769" s="37"/>
    </row>
    <row r="770" spans="1:29" ht="15.75" customHeight="1" x14ac:dyDescent="0.2">
      <c r="A770" s="37"/>
      <c r="B770" s="37"/>
      <c r="C770" s="37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R770" s="37"/>
      <c r="S770" s="37"/>
      <c r="T770" s="37"/>
      <c r="U770" s="37"/>
      <c r="V770" s="37"/>
      <c r="W770" s="37"/>
      <c r="X770" s="37"/>
      <c r="Y770" s="37"/>
      <c r="Z770" s="37"/>
      <c r="AA770" s="37"/>
      <c r="AB770" s="37"/>
      <c r="AC770" s="37"/>
    </row>
    <row r="771" spans="1:29" ht="15.75" customHeight="1" x14ac:dyDescent="0.2">
      <c r="A771" s="37"/>
      <c r="B771" s="37"/>
      <c r="C771" s="37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R771" s="37"/>
      <c r="S771" s="37"/>
      <c r="T771" s="37"/>
      <c r="U771" s="37"/>
      <c r="V771" s="37"/>
      <c r="W771" s="37"/>
      <c r="X771" s="37"/>
      <c r="Y771" s="37"/>
      <c r="Z771" s="37"/>
      <c r="AA771" s="37"/>
      <c r="AB771" s="37"/>
      <c r="AC771" s="37"/>
    </row>
    <row r="772" spans="1:29" ht="15.75" customHeight="1" x14ac:dyDescent="0.2">
      <c r="A772" s="37"/>
      <c r="B772" s="37"/>
      <c r="C772" s="37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R772" s="37"/>
      <c r="S772" s="37"/>
      <c r="T772" s="37"/>
      <c r="U772" s="37"/>
      <c r="V772" s="37"/>
      <c r="W772" s="37"/>
      <c r="X772" s="37"/>
      <c r="Y772" s="37"/>
      <c r="Z772" s="37"/>
      <c r="AA772" s="37"/>
      <c r="AB772" s="37"/>
      <c r="AC772" s="37"/>
    </row>
    <row r="773" spans="1:29" ht="15.75" customHeight="1" x14ac:dyDescent="0.2">
      <c r="A773" s="37"/>
      <c r="B773" s="37"/>
      <c r="C773" s="37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R773" s="37"/>
      <c r="S773" s="37"/>
      <c r="T773" s="37"/>
      <c r="U773" s="37"/>
      <c r="V773" s="37"/>
      <c r="W773" s="37"/>
      <c r="X773" s="37"/>
      <c r="Y773" s="37"/>
      <c r="Z773" s="37"/>
      <c r="AA773" s="37"/>
      <c r="AB773" s="37"/>
      <c r="AC773" s="37"/>
    </row>
    <row r="774" spans="1:29" ht="15.75" customHeight="1" x14ac:dyDescent="0.2">
      <c r="A774" s="37"/>
      <c r="B774" s="37"/>
      <c r="C774" s="37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R774" s="37"/>
      <c r="S774" s="37"/>
      <c r="T774" s="37"/>
      <c r="U774" s="37"/>
      <c r="V774" s="37"/>
      <c r="W774" s="37"/>
      <c r="X774" s="37"/>
      <c r="Y774" s="37"/>
      <c r="Z774" s="37"/>
      <c r="AA774" s="37"/>
      <c r="AB774" s="37"/>
      <c r="AC774" s="37"/>
    </row>
    <row r="775" spans="1:29" ht="15.75" customHeight="1" x14ac:dyDescent="0.2">
      <c r="A775" s="37"/>
      <c r="B775" s="37"/>
      <c r="C775" s="37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R775" s="37"/>
      <c r="S775" s="37"/>
      <c r="T775" s="37"/>
      <c r="U775" s="37"/>
      <c r="V775" s="37"/>
      <c r="W775" s="37"/>
      <c r="X775" s="37"/>
      <c r="Y775" s="37"/>
      <c r="Z775" s="37"/>
      <c r="AA775" s="37"/>
      <c r="AB775" s="37"/>
      <c r="AC775" s="37"/>
    </row>
    <row r="776" spans="1:29" ht="15.75" customHeight="1" x14ac:dyDescent="0.2">
      <c r="A776" s="37"/>
      <c r="B776" s="37"/>
      <c r="C776" s="37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R776" s="37"/>
      <c r="S776" s="37"/>
      <c r="T776" s="37"/>
      <c r="U776" s="37"/>
      <c r="V776" s="37"/>
      <c r="W776" s="37"/>
      <c r="X776" s="37"/>
      <c r="Y776" s="37"/>
      <c r="Z776" s="37"/>
      <c r="AA776" s="37"/>
      <c r="AB776" s="37"/>
      <c r="AC776" s="37"/>
    </row>
    <row r="777" spans="1:29" ht="15.75" customHeight="1" x14ac:dyDescent="0.2">
      <c r="A777" s="37"/>
      <c r="B777" s="37"/>
      <c r="C777" s="37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R777" s="37"/>
      <c r="S777" s="37"/>
      <c r="T777" s="37"/>
      <c r="U777" s="37"/>
      <c r="V777" s="37"/>
      <c r="W777" s="37"/>
      <c r="X777" s="37"/>
      <c r="Y777" s="37"/>
      <c r="Z777" s="37"/>
      <c r="AA777" s="37"/>
      <c r="AB777" s="37"/>
      <c r="AC777" s="37"/>
    </row>
    <row r="778" spans="1:29" ht="15.75" customHeight="1" x14ac:dyDescent="0.2">
      <c r="A778" s="37"/>
      <c r="B778" s="37"/>
      <c r="C778" s="37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R778" s="37"/>
      <c r="S778" s="37"/>
      <c r="T778" s="37"/>
      <c r="U778" s="37"/>
      <c r="V778" s="37"/>
      <c r="W778" s="37"/>
      <c r="X778" s="37"/>
      <c r="Y778" s="37"/>
      <c r="Z778" s="37"/>
      <c r="AA778" s="37"/>
      <c r="AB778" s="37"/>
      <c r="AC778" s="37"/>
    </row>
    <row r="779" spans="1:29" ht="15.75" customHeight="1" x14ac:dyDescent="0.2">
      <c r="A779" s="37"/>
      <c r="B779" s="37"/>
      <c r="C779" s="37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R779" s="37"/>
      <c r="S779" s="37"/>
      <c r="T779" s="37"/>
      <c r="U779" s="37"/>
      <c r="V779" s="37"/>
      <c r="W779" s="37"/>
      <c r="X779" s="37"/>
      <c r="Y779" s="37"/>
      <c r="Z779" s="37"/>
      <c r="AA779" s="37"/>
      <c r="AB779" s="37"/>
      <c r="AC779" s="37"/>
    </row>
    <row r="780" spans="1:29" ht="15.75" customHeight="1" x14ac:dyDescent="0.2">
      <c r="A780" s="37"/>
      <c r="B780" s="37"/>
      <c r="C780" s="37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R780" s="37"/>
      <c r="S780" s="37"/>
      <c r="T780" s="37"/>
      <c r="U780" s="37"/>
      <c r="V780" s="37"/>
      <c r="W780" s="37"/>
      <c r="X780" s="37"/>
      <c r="Y780" s="37"/>
      <c r="Z780" s="37"/>
      <c r="AA780" s="37"/>
      <c r="AB780" s="37"/>
      <c r="AC780" s="37"/>
    </row>
    <row r="781" spans="1:29" ht="15.75" customHeight="1" x14ac:dyDescent="0.2">
      <c r="A781" s="37"/>
      <c r="B781" s="37"/>
      <c r="C781" s="37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R781" s="37"/>
      <c r="S781" s="37"/>
      <c r="T781" s="37"/>
      <c r="U781" s="37"/>
      <c r="V781" s="37"/>
      <c r="W781" s="37"/>
      <c r="X781" s="37"/>
      <c r="Y781" s="37"/>
      <c r="Z781" s="37"/>
      <c r="AA781" s="37"/>
      <c r="AB781" s="37"/>
      <c r="AC781" s="37"/>
    </row>
    <row r="782" spans="1:29" ht="15.75" customHeight="1" x14ac:dyDescent="0.2">
      <c r="A782" s="37"/>
      <c r="B782" s="37"/>
      <c r="C782" s="37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R782" s="37"/>
      <c r="S782" s="37"/>
      <c r="T782" s="37"/>
      <c r="U782" s="37"/>
      <c r="V782" s="37"/>
      <c r="W782" s="37"/>
      <c r="X782" s="37"/>
      <c r="Y782" s="37"/>
      <c r="Z782" s="37"/>
      <c r="AA782" s="37"/>
      <c r="AB782" s="37"/>
      <c r="AC782" s="37"/>
    </row>
    <row r="783" spans="1:29" ht="15.75" customHeight="1" x14ac:dyDescent="0.2">
      <c r="A783" s="37"/>
      <c r="B783" s="37"/>
      <c r="C783" s="37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R783" s="37"/>
      <c r="S783" s="37"/>
      <c r="T783" s="37"/>
      <c r="U783" s="37"/>
      <c r="V783" s="37"/>
      <c r="W783" s="37"/>
      <c r="X783" s="37"/>
      <c r="Y783" s="37"/>
      <c r="Z783" s="37"/>
      <c r="AA783" s="37"/>
      <c r="AB783" s="37"/>
      <c r="AC783" s="37"/>
    </row>
    <row r="784" spans="1:29" ht="15.75" customHeight="1" x14ac:dyDescent="0.2">
      <c r="A784" s="37"/>
      <c r="B784" s="37"/>
      <c r="C784" s="37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R784" s="37"/>
      <c r="S784" s="37"/>
      <c r="T784" s="37"/>
      <c r="U784" s="37"/>
      <c r="V784" s="37"/>
      <c r="W784" s="37"/>
      <c r="X784" s="37"/>
      <c r="Y784" s="37"/>
      <c r="Z784" s="37"/>
      <c r="AA784" s="37"/>
      <c r="AB784" s="37"/>
      <c r="AC784" s="37"/>
    </row>
    <row r="785" spans="1:29" ht="15.75" customHeight="1" x14ac:dyDescent="0.2">
      <c r="A785" s="37"/>
      <c r="B785" s="37"/>
      <c r="C785" s="37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R785" s="37"/>
      <c r="S785" s="37"/>
      <c r="T785" s="37"/>
      <c r="U785" s="37"/>
      <c r="V785" s="37"/>
      <c r="W785" s="37"/>
      <c r="X785" s="37"/>
      <c r="Y785" s="37"/>
      <c r="Z785" s="37"/>
      <c r="AA785" s="37"/>
      <c r="AB785" s="37"/>
      <c r="AC785" s="37"/>
    </row>
    <row r="786" spans="1:29" ht="15.75" customHeight="1" x14ac:dyDescent="0.2">
      <c r="A786" s="37"/>
      <c r="B786" s="37"/>
      <c r="C786" s="37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R786" s="37"/>
      <c r="S786" s="37"/>
      <c r="T786" s="37"/>
      <c r="U786" s="37"/>
      <c r="V786" s="37"/>
      <c r="W786" s="37"/>
      <c r="X786" s="37"/>
      <c r="Y786" s="37"/>
      <c r="Z786" s="37"/>
      <c r="AA786" s="37"/>
      <c r="AB786" s="37"/>
      <c r="AC786" s="37"/>
    </row>
    <row r="787" spans="1:29" ht="15.75" customHeight="1" x14ac:dyDescent="0.2">
      <c r="A787" s="37"/>
      <c r="B787" s="37"/>
      <c r="C787" s="37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R787" s="37"/>
      <c r="S787" s="37"/>
      <c r="T787" s="37"/>
      <c r="U787" s="37"/>
      <c r="V787" s="37"/>
      <c r="W787" s="37"/>
      <c r="X787" s="37"/>
      <c r="Y787" s="37"/>
      <c r="Z787" s="37"/>
      <c r="AA787" s="37"/>
      <c r="AB787" s="37"/>
      <c r="AC787" s="37"/>
    </row>
    <row r="788" spans="1:29" ht="15.75" customHeight="1" x14ac:dyDescent="0.2">
      <c r="A788" s="37"/>
      <c r="B788" s="37"/>
      <c r="C788" s="37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R788" s="37"/>
      <c r="S788" s="37"/>
      <c r="T788" s="37"/>
      <c r="U788" s="37"/>
      <c r="V788" s="37"/>
      <c r="W788" s="37"/>
      <c r="X788" s="37"/>
      <c r="Y788" s="37"/>
      <c r="Z788" s="37"/>
      <c r="AA788" s="37"/>
      <c r="AB788" s="37"/>
      <c r="AC788" s="37"/>
    </row>
    <row r="789" spans="1:29" ht="15.75" customHeight="1" x14ac:dyDescent="0.2">
      <c r="A789" s="37"/>
      <c r="B789" s="37"/>
      <c r="C789" s="37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R789" s="37"/>
      <c r="S789" s="37"/>
      <c r="T789" s="37"/>
      <c r="U789" s="37"/>
      <c r="V789" s="37"/>
      <c r="W789" s="37"/>
      <c r="X789" s="37"/>
      <c r="Y789" s="37"/>
      <c r="Z789" s="37"/>
      <c r="AA789" s="37"/>
      <c r="AB789" s="37"/>
      <c r="AC789" s="37"/>
    </row>
    <row r="790" spans="1:29" ht="15.75" customHeight="1" x14ac:dyDescent="0.2">
      <c r="A790" s="37"/>
      <c r="B790" s="37"/>
      <c r="C790" s="37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R790" s="37"/>
      <c r="S790" s="37"/>
      <c r="T790" s="37"/>
      <c r="U790" s="37"/>
      <c r="V790" s="37"/>
      <c r="W790" s="37"/>
      <c r="X790" s="37"/>
      <c r="Y790" s="37"/>
      <c r="Z790" s="37"/>
      <c r="AA790" s="37"/>
      <c r="AB790" s="37"/>
      <c r="AC790" s="37"/>
    </row>
    <row r="791" spans="1:29" ht="15.75" customHeight="1" x14ac:dyDescent="0.2">
      <c r="A791" s="37"/>
      <c r="B791" s="37"/>
      <c r="C791" s="37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R791" s="37"/>
      <c r="S791" s="37"/>
      <c r="T791" s="37"/>
      <c r="U791" s="37"/>
      <c r="V791" s="37"/>
      <c r="W791" s="37"/>
      <c r="X791" s="37"/>
      <c r="Y791" s="37"/>
      <c r="Z791" s="37"/>
      <c r="AA791" s="37"/>
      <c r="AB791" s="37"/>
      <c r="AC791" s="37"/>
    </row>
    <row r="792" spans="1:29" ht="15.75" customHeight="1" x14ac:dyDescent="0.2">
      <c r="A792" s="37"/>
      <c r="B792" s="37"/>
      <c r="C792" s="37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R792" s="37"/>
      <c r="S792" s="37"/>
      <c r="T792" s="37"/>
      <c r="U792" s="37"/>
      <c r="V792" s="37"/>
      <c r="W792" s="37"/>
      <c r="X792" s="37"/>
      <c r="Y792" s="37"/>
      <c r="Z792" s="37"/>
      <c r="AA792" s="37"/>
      <c r="AB792" s="37"/>
      <c r="AC792" s="37"/>
    </row>
    <row r="793" spans="1:29" ht="15.75" customHeight="1" x14ac:dyDescent="0.2">
      <c r="A793" s="37"/>
      <c r="B793" s="37"/>
      <c r="C793" s="37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R793" s="37"/>
      <c r="S793" s="37"/>
      <c r="T793" s="37"/>
      <c r="U793" s="37"/>
      <c r="V793" s="37"/>
      <c r="W793" s="37"/>
      <c r="X793" s="37"/>
      <c r="Y793" s="37"/>
      <c r="Z793" s="37"/>
      <c r="AA793" s="37"/>
      <c r="AB793" s="37"/>
      <c r="AC793" s="37"/>
    </row>
    <row r="794" spans="1:29" ht="15.75" customHeight="1" x14ac:dyDescent="0.2">
      <c r="A794" s="37"/>
      <c r="B794" s="37"/>
      <c r="C794" s="37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  <c r="AB794" s="37"/>
      <c r="AC794" s="37"/>
    </row>
    <row r="795" spans="1:29" ht="15.75" customHeight="1" x14ac:dyDescent="0.2">
      <c r="A795" s="37"/>
      <c r="B795" s="37"/>
      <c r="C795" s="37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R795" s="37"/>
      <c r="S795" s="37"/>
      <c r="T795" s="37"/>
      <c r="U795" s="37"/>
      <c r="V795" s="37"/>
      <c r="W795" s="37"/>
      <c r="X795" s="37"/>
      <c r="Y795" s="37"/>
      <c r="Z795" s="37"/>
      <c r="AA795" s="37"/>
      <c r="AB795" s="37"/>
      <c r="AC795" s="37"/>
    </row>
    <row r="796" spans="1:29" ht="15.75" customHeight="1" x14ac:dyDescent="0.2">
      <c r="A796" s="37"/>
      <c r="B796" s="37"/>
      <c r="C796" s="37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R796" s="37"/>
      <c r="S796" s="37"/>
      <c r="T796" s="37"/>
      <c r="U796" s="37"/>
      <c r="V796" s="37"/>
      <c r="W796" s="37"/>
      <c r="X796" s="37"/>
      <c r="Y796" s="37"/>
      <c r="Z796" s="37"/>
      <c r="AA796" s="37"/>
      <c r="AB796" s="37"/>
      <c r="AC796" s="37"/>
    </row>
    <row r="797" spans="1:29" ht="15.75" customHeight="1" x14ac:dyDescent="0.2">
      <c r="A797" s="37"/>
      <c r="B797" s="37"/>
      <c r="C797" s="37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R797" s="37"/>
      <c r="S797" s="37"/>
      <c r="T797" s="37"/>
      <c r="U797" s="37"/>
      <c r="V797" s="37"/>
      <c r="W797" s="37"/>
      <c r="X797" s="37"/>
      <c r="Y797" s="37"/>
      <c r="Z797" s="37"/>
      <c r="AA797" s="37"/>
      <c r="AB797" s="37"/>
      <c r="AC797" s="37"/>
    </row>
    <row r="798" spans="1:29" ht="15.75" customHeight="1" x14ac:dyDescent="0.2">
      <c r="A798" s="37"/>
      <c r="B798" s="37"/>
      <c r="C798" s="37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  <c r="AB798" s="37"/>
      <c r="AC798" s="37"/>
    </row>
    <row r="799" spans="1:29" ht="15.75" customHeight="1" x14ac:dyDescent="0.2">
      <c r="A799" s="37"/>
      <c r="B799" s="37"/>
      <c r="C799" s="37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R799" s="37"/>
      <c r="S799" s="37"/>
      <c r="T799" s="37"/>
      <c r="U799" s="37"/>
      <c r="V799" s="37"/>
      <c r="W799" s="37"/>
      <c r="X799" s="37"/>
      <c r="Y799" s="37"/>
      <c r="Z799" s="37"/>
      <c r="AA799" s="37"/>
      <c r="AB799" s="37"/>
      <c r="AC799" s="37"/>
    </row>
    <row r="800" spans="1:29" ht="15.75" customHeight="1" x14ac:dyDescent="0.2">
      <c r="A800" s="37"/>
      <c r="B800" s="37"/>
      <c r="C800" s="37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R800" s="37"/>
      <c r="S800" s="37"/>
      <c r="T800" s="37"/>
      <c r="U800" s="37"/>
      <c r="V800" s="37"/>
      <c r="W800" s="37"/>
      <c r="X800" s="37"/>
      <c r="Y800" s="37"/>
      <c r="Z800" s="37"/>
      <c r="AA800" s="37"/>
      <c r="AB800" s="37"/>
      <c r="AC800" s="37"/>
    </row>
    <row r="801" spans="1:29" ht="15.75" customHeight="1" x14ac:dyDescent="0.2">
      <c r="A801" s="37"/>
      <c r="B801" s="37"/>
      <c r="C801" s="37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R801" s="37"/>
      <c r="S801" s="37"/>
      <c r="T801" s="37"/>
      <c r="U801" s="37"/>
      <c r="V801" s="37"/>
      <c r="W801" s="37"/>
      <c r="X801" s="37"/>
      <c r="Y801" s="37"/>
      <c r="Z801" s="37"/>
      <c r="AA801" s="37"/>
      <c r="AB801" s="37"/>
      <c r="AC801" s="37"/>
    </row>
    <row r="802" spans="1:29" ht="15.75" customHeight="1" x14ac:dyDescent="0.2">
      <c r="A802" s="37"/>
      <c r="B802" s="37"/>
      <c r="C802" s="37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R802" s="37"/>
      <c r="S802" s="37"/>
      <c r="T802" s="37"/>
      <c r="U802" s="37"/>
      <c r="V802" s="37"/>
      <c r="W802" s="37"/>
      <c r="X802" s="37"/>
      <c r="Y802" s="37"/>
      <c r="Z802" s="37"/>
      <c r="AA802" s="37"/>
      <c r="AB802" s="37"/>
      <c r="AC802" s="37"/>
    </row>
    <row r="803" spans="1:29" ht="15.75" customHeight="1" x14ac:dyDescent="0.2">
      <c r="A803" s="37"/>
      <c r="B803" s="37"/>
      <c r="C803" s="37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R803" s="37"/>
      <c r="S803" s="37"/>
      <c r="T803" s="37"/>
      <c r="U803" s="37"/>
      <c r="V803" s="37"/>
      <c r="W803" s="37"/>
      <c r="X803" s="37"/>
      <c r="Y803" s="37"/>
      <c r="Z803" s="37"/>
      <c r="AA803" s="37"/>
      <c r="AB803" s="37"/>
      <c r="AC803" s="37"/>
    </row>
    <row r="804" spans="1:29" ht="15.75" customHeight="1" x14ac:dyDescent="0.2">
      <c r="A804" s="37"/>
      <c r="B804" s="37"/>
      <c r="C804" s="37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  <c r="AB804" s="37"/>
      <c r="AC804" s="37"/>
    </row>
    <row r="805" spans="1:29" ht="15.75" customHeight="1" x14ac:dyDescent="0.2">
      <c r="A805" s="37"/>
      <c r="B805" s="37"/>
      <c r="C805" s="37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  <c r="AB805" s="37"/>
      <c r="AC805" s="37"/>
    </row>
    <row r="806" spans="1:29" ht="15.75" customHeight="1" x14ac:dyDescent="0.2">
      <c r="A806" s="37"/>
      <c r="B806" s="37"/>
      <c r="C806" s="37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  <c r="AB806" s="37"/>
      <c r="AC806" s="37"/>
    </row>
    <row r="807" spans="1:29" ht="15.75" customHeight="1" x14ac:dyDescent="0.2">
      <c r="A807" s="37"/>
      <c r="B807" s="37"/>
      <c r="C807" s="37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R807" s="37"/>
      <c r="S807" s="37"/>
      <c r="T807" s="37"/>
      <c r="U807" s="37"/>
      <c r="V807" s="37"/>
      <c r="W807" s="37"/>
      <c r="X807" s="37"/>
      <c r="Y807" s="37"/>
      <c r="Z807" s="37"/>
      <c r="AA807" s="37"/>
      <c r="AB807" s="37"/>
      <c r="AC807" s="37"/>
    </row>
    <row r="808" spans="1:29" ht="15.75" customHeight="1" x14ac:dyDescent="0.2">
      <c r="A808" s="37"/>
      <c r="B808" s="37"/>
      <c r="C808" s="37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R808" s="37"/>
      <c r="S808" s="37"/>
      <c r="T808" s="37"/>
      <c r="U808" s="37"/>
      <c r="V808" s="37"/>
      <c r="W808" s="37"/>
      <c r="X808" s="37"/>
      <c r="Y808" s="37"/>
      <c r="Z808" s="37"/>
      <c r="AA808" s="37"/>
      <c r="AB808" s="37"/>
      <c r="AC808" s="37"/>
    </row>
    <row r="809" spans="1:29" ht="15.75" customHeight="1" x14ac:dyDescent="0.2">
      <c r="A809" s="37"/>
      <c r="B809" s="37"/>
      <c r="C809" s="37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  <c r="AB809" s="37"/>
      <c r="AC809" s="37"/>
    </row>
    <row r="810" spans="1:29" ht="15.75" customHeight="1" x14ac:dyDescent="0.2">
      <c r="A810" s="37"/>
      <c r="B810" s="37"/>
      <c r="C810" s="37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R810" s="37"/>
      <c r="S810" s="37"/>
      <c r="T810" s="37"/>
      <c r="U810" s="37"/>
      <c r="V810" s="37"/>
      <c r="W810" s="37"/>
      <c r="X810" s="37"/>
      <c r="Y810" s="37"/>
      <c r="Z810" s="37"/>
      <c r="AA810" s="37"/>
      <c r="AB810" s="37"/>
      <c r="AC810" s="37"/>
    </row>
    <row r="811" spans="1:29" ht="15.75" customHeight="1" x14ac:dyDescent="0.2">
      <c r="A811" s="37"/>
      <c r="B811" s="37"/>
      <c r="C811" s="37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R811" s="37"/>
      <c r="S811" s="37"/>
      <c r="T811" s="37"/>
      <c r="U811" s="37"/>
      <c r="V811" s="37"/>
      <c r="W811" s="37"/>
      <c r="X811" s="37"/>
      <c r="Y811" s="37"/>
      <c r="Z811" s="37"/>
      <c r="AA811" s="37"/>
      <c r="AB811" s="37"/>
      <c r="AC811" s="37"/>
    </row>
    <row r="812" spans="1:29" ht="15.75" customHeight="1" x14ac:dyDescent="0.2">
      <c r="A812" s="37"/>
      <c r="B812" s="37"/>
      <c r="C812" s="37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R812" s="37"/>
      <c r="S812" s="37"/>
      <c r="T812" s="37"/>
      <c r="U812" s="37"/>
      <c r="V812" s="37"/>
      <c r="W812" s="37"/>
      <c r="X812" s="37"/>
      <c r="Y812" s="37"/>
      <c r="Z812" s="37"/>
      <c r="AA812" s="37"/>
      <c r="AB812" s="37"/>
      <c r="AC812" s="37"/>
    </row>
    <row r="813" spans="1:29" ht="15.75" customHeight="1" x14ac:dyDescent="0.2">
      <c r="A813" s="37"/>
      <c r="B813" s="37"/>
      <c r="C813" s="37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R813" s="37"/>
      <c r="S813" s="37"/>
      <c r="T813" s="37"/>
      <c r="U813" s="37"/>
      <c r="V813" s="37"/>
      <c r="W813" s="37"/>
      <c r="X813" s="37"/>
      <c r="Y813" s="37"/>
      <c r="Z813" s="37"/>
      <c r="AA813" s="37"/>
      <c r="AB813" s="37"/>
      <c r="AC813" s="37"/>
    </row>
    <row r="814" spans="1:29" ht="15.75" customHeight="1" x14ac:dyDescent="0.2">
      <c r="A814" s="37"/>
      <c r="B814" s="37"/>
      <c r="C814" s="37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R814" s="37"/>
      <c r="S814" s="37"/>
      <c r="T814" s="37"/>
      <c r="U814" s="37"/>
      <c r="V814" s="37"/>
      <c r="W814" s="37"/>
      <c r="X814" s="37"/>
      <c r="Y814" s="37"/>
      <c r="Z814" s="37"/>
      <c r="AA814" s="37"/>
      <c r="AB814" s="37"/>
      <c r="AC814" s="37"/>
    </row>
    <row r="815" spans="1:29" ht="15.75" customHeight="1" x14ac:dyDescent="0.2">
      <c r="A815" s="37"/>
      <c r="B815" s="37"/>
      <c r="C815" s="37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  <c r="AB815" s="37"/>
      <c r="AC815" s="37"/>
    </row>
    <row r="816" spans="1:29" ht="15.75" customHeight="1" x14ac:dyDescent="0.2">
      <c r="A816" s="37"/>
      <c r="B816" s="37"/>
      <c r="C816" s="37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  <c r="AB816" s="37"/>
      <c r="AC816" s="37"/>
    </row>
    <row r="817" spans="1:29" ht="15.75" customHeight="1" x14ac:dyDescent="0.2">
      <c r="A817" s="37"/>
      <c r="B817" s="37"/>
      <c r="C817" s="37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  <c r="AB817" s="37"/>
      <c r="AC817" s="37"/>
    </row>
    <row r="818" spans="1:29" ht="15.75" customHeight="1" x14ac:dyDescent="0.2">
      <c r="A818" s="37"/>
      <c r="B818" s="37"/>
      <c r="C818" s="37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  <c r="AB818" s="37"/>
      <c r="AC818" s="37"/>
    </row>
    <row r="819" spans="1:29" ht="15.75" customHeight="1" x14ac:dyDescent="0.2">
      <c r="A819" s="37"/>
      <c r="B819" s="37"/>
      <c r="C819" s="37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  <c r="AB819" s="37"/>
      <c r="AC819" s="37"/>
    </row>
    <row r="820" spans="1:29" ht="15.75" customHeight="1" x14ac:dyDescent="0.2">
      <c r="A820" s="37"/>
      <c r="B820" s="37"/>
      <c r="C820" s="37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  <c r="AB820" s="37"/>
      <c r="AC820" s="37"/>
    </row>
    <row r="821" spans="1:29" ht="15.75" customHeight="1" x14ac:dyDescent="0.2">
      <c r="A821" s="37"/>
      <c r="B821" s="37"/>
      <c r="C821" s="37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R821" s="37"/>
      <c r="S821" s="37"/>
      <c r="T821" s="37"/>
      <c r="U821" s="37"/>
      <c r="V821" s="37"/>
      <c r="W821" s="37"/>
      <c r="X821" s="37"/>
      <c r="Y821" s="37"/>
      <c r="Z821" s="37"/>
      <c r="AA821" s="37"/>
      <c r="AB821" s="37"/>
      <c r="AC821" s="37"/>
    </row>
    <row r="822" spans="1:29" ht="15.75" customHeight="1" x14ac:dyDescent="0.2">
      <c r="A822" s="37"/>
      <c r="B822" s="37"/>
      <c r="C822" s="37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  <c r="AB822" s="37"/>
      <c r="AC822" s="37"/>
    </row>
    <row r="823" spans="1:29" ht="15.75" customHeight="1" x14ac:dyDescent="0.2">
      <c r="A823" s="37"/>
      <c r="B823" s="37"/>
      <c r="C823" s="37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R823" s="37"/>
      <c r="S823" s="37"/>
      <c r="T823" s="37"/>
      <c r="U823" s="37"/>
      <c r="V823" s="37"/>
      <c r="W823" s="37"/>
      <c r="X823" s="37"/>
      <c r="Y823" s="37"/>
      <c r="Z823" s="37"/>
      <c r="AA823" s="37"/>
      <c r="AB823" s="37"/>
      <c r="AC823" s="37"/>
    </row>
    <row r="824" spans="1:29" ht="15.75" customHeight="1" x14ac:dyDescent="0.2">
      <c r="A824" s="37"/>
      <c r="B824" s="37"/>
      <c r="C824" s="37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  <c r="AB824" s="37"/>
      <c r="AC824" s="37"/>
    </row>
    <row r="825" spans="1:29" ht="15.75" customHeight="1" x14ac:dyDescent="0.2">
      <c r="A825" s="37"/>
      <c r="B825" s="37"/>
      <c r="C825" s="37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R825" s="37"/>
      <c r="S825" s="37"/>
      <c r="T825" s="37"/>
      <c r="U825" s="37"/>
      <c r="V825" s="37"/>
      <c r="W825" s="37"/>
      <c r="X825" s="37"/>
      <c r="Y825" s="37"/>
      <c r="Z825" s="37"/>
      <c r="AA825" s="37"/>
      <c r="AB825" s="37"/>
      <c r="AC825" s="37"/>
    </row>
    <row r="826" spans="1:29" ht="15.75" customHeight="1" x14ac:dyDescent="0.2">
      <c r="A826" s="37"/>
      <c r="B826" s="37"/>
      <c r="C826" s="37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R826" s="37"/>
      <c r="S826" s="37"/>
      <c r="T826" s="37"/>
      <c r="U826" s="37"/>
      <c r="V826" s="37"/>
      <c r="W826" s="37"/>
      <c r="X826" s="37"/>
      <c r="Y826" s="37"/>
      <c r="Z826" s="37"/>
      <c r="AA826" s="37"/>
      <c r="AB826" s="37"/>
      <c r="AC826" s="37"/>
    </row>
    <row r="827" spans="1:29" ht="15.75" customHeight="1" x14ac:dyDescent="0.2">
      <c r="A827" s="37"/>
      <c r="B827" s="37"/>
      <c r="C827" s="37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R827" s="37"/>
      <c r="S827" s="37"/>
      <c r="T827" s="37"/>
      <c r="U827" s="37"/>
      <c r="V827" s="37"/>
      <c r="W827" s="37"/>
      <c r="X827" s="37"/>
      <c r="Y827" s="37"/>
      <c r="Z827" s="37"/>
      <c r="AA827" s="37"/>
      <c r="AB827" s="37"/>
      <c r="AC827" s="37"/>
    </row>
    <row r="828" spans="1:29" ht="15.75" customHeight="1" x14ac:dyDescent="0.2">
      <c r="A828" s="37"/>
      <c r="B828" s="37"/>
      <c r="C828" s="37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R828" s="37"/>
      <c r="S828" s="37"/>
      <c r="T828" s="37"/>
      <c r="U828" s="37"/>
      <c r="V828" s="37"/>
      <c r="W828" s="37"/>
      <c r="X828" s="37"/>
      <c r="Y828" s="37"/>
      <c r="Z828" s="37"/>
      <c r="AA828" s="37"/>
      <c r="AB828" s="37"/>
      <c r="AC828" s="37"/>
    </row>
    <row r="829" spans="1:29" ht="15.75" customHeight="1" x14ac:dyDescent="0.2">
      <c r="A829" s="37"/>
      <c r="B829" s="37"/>
      <c r="C829" s="37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R829" s="37"/>
      <c r="S829" s="37"/>
      <c r="T829" s="37"/>
      <c r="U829" s="37"/>
      <c r="V829" s="37"/>
      <c r="W829" s="37"/>
      <c r="X829" s="37"/>
      <c r="Y829" s="37"/>
      <c r="Z829" s="37"/>
      <c r="AA829" s="37"/>
      <c r="AB829" s="37"/>
      <c r="AC829" s="37"/>
    </row>
    <row r="830" spans="1:29" ht="15.75" customHeight="1" x14ac:dyDescent="0.2">
      <c r="A830" s="37"/>
      <c r="B830" s="37"/>
      <c r="C830" s="37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R830" s="37"/>
      <c r="S830" s="37"/>
      <c r="T830" s="37"/>
      <c r="U830" s="37"/>
      <c r="V830" s="37"/>
      <c r="W830" s="37"/>
      <c r="X830" s="37"/>
      <c r="Y830" s="37"/>
      <c r="Z830" s="37"/>
      <c r="AA830" s="37"/>
      <c r="AB830" s="37"/>
      <c r="AC830" s="37"/>
    </row>
    <row r="831" spans="1:29" ht="15.75" customHeight="1" x14ac:dyDescent="0.2">
      <c r="A831" s="37"/>
      <c r="B831" s="37"/>
      <c r="C831" s="37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R831" s="37"/>
      <c r="S831" s="37"/>
      <c r="T831" s="37"/>
      <c r="U831" s="37"/>
      <c r="V831" s="37"/>
      <c r="W831" s="37"/>
      <c r="X831" s="37"/>
      <c r="Y831" s="37"/>
      <c r="Z831" s="37"/>
      <c r="AA831" s="37"/>
      <c r="AB831" s="37"/>
      <c r="AC831" s="37"/>
    </row>
    <row r="832" spans="1:29" ht="15.75" customHeight="1" x14ac:dyDescent="0.2">
      <c r="A832" s="37"/>
      <c r="B832" s="37"/>
      <c r="C832" s="37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R832" s="37"/>
      <c r="S832" s="37"/>
      <c r="T832" s="37"/>
      <c r="U832" s="37"/>
      <c r="V832" s="37"/>
      <c r="W832" s="37"/>
      <c r="X832" s="37"/>
      <c r="Y832" s="37"/>
      <c r="Z832" s="37"/>
      <c r="AA832" s="37"/>
      <c r="AB832" s="37"/>
      <c r="AC832" s="37"/>
    </row>
    <row r="833" spans="1:29" ht="15.75" customHeight="1" x14ac:dyDescent="0.2">
      <c r="A833" s="37"/>
      <c r="B833" s="37"/>
      <c r="C833" s="37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R833" s="37"/>
      <c r="S833" s="37"/>
      <c r="T833" s="37"/>
      <c r="U833" s="37"/>
      <c r="V833" s="37"/>
      <c r="W833" s="37"/>
      <c r="X833" s="37"/>
      <c r="Y833" s="37"/>
      <c r="Z833" s="37"/>
      <c r="AA833" s="37"/>
      <c r="AB833" s="37"/>
      <c r="AC833" s="37"/>
    </row>
    <row r="834" spans="1:29" ht="15.75" customHeight="1" x14ac:dyDescent="0.2">
      <c r="A834" s="37"/>
      <c r="B834" s="37"/>
      <c r="C834" s="37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R834" s="37"/>
      <c r="S834" s="37"/>
      <c r="T834" s="37"/>
      <c r="U834" s="37"/>
      <c r="V834" s="37"/>
      <c r="W834" s="37"/>
      <c r="X834" s="37"/>
      <c r="Y834" s="37"/>
      <c r="Z834" s="37"/>
      <c r="AA834" s="37"/>
      <c r="AB834" s="37"/>
      <c r="AC834" s="37"/>
    </row>
    <row r="835" spans="1:29" ht="15.75" customHeight="1" x14ac:dyDescent="0.2">
      <c r="A835" s="37"/>
      <c r="B835" s="37"/>
      <c r="C835" s="37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  <c r="AB835" s="37"/>
      <c r="AC835" s="37"/>
    </row>
    <row r="836" spans="1:29" ht="15.75" customHeight="1" x14ac:dyDescent="0.2">
      <c r="A836" s="37"/>
      <c r="B836" s="37"/>
      <c r="C836" s="37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R836" s="37"/>
      <c r="S836" s="37"/>
      <c r="T836" s="37"/>
      <c r="U836" s="37"/>
      <c r="V836" s="37"/>
      <c r="W836" s="37"/>
      <c r="X836" s="37"/>
      <c r="Y836" s="37"/>
      <c r="Z836" s="37"/>
      <c r="AA836" s="37"/>
      <c r="AB836" s="37"/>
      <c r="AC836" s="37"/>
    </row>
    <row r="837" spans="1:29" ht="15.75" customHeight="1" x14ac:dyDescent="0.2">
      <c r="A837" s="37"/>
      <c r="B837" s="37"/>
      <c r="C837" s="37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R837" s="37"/>
      <c r="S837" s="37"/>
      <c r="T837" s="37"/>
      <c r="U837" s="37"/>
      <c r="V837" s="37"/>
      <c r="W837" s="37"/>
      <c r="X837" s="37"/>
      <c r="Y837" s="37"/>
      <c r="Z837" s="37"/>
      <c r="AA837" s="37"/>
      <c r="AB837" s="37"/>
      <c r="AC837" s="37"/>
    </row>
    <row r="838" spans="1:29" ht="15.75" customHeight="1" x14ac:dyDescent="0.2">
      <c r="A838" s="37"/>
      <c r="B838" s="37"/>
      <c r="C838" s="37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R838" s="37"/>
      <c r="S838" s="37"/>
      <c r="T838" s="37"/>
      <c r="U838" s="37"/>
      <c r="V838" s="37"/>
      <c r="W838" s="37"/>
      <c r="X838" s="37"/>
      <c r="Y838" s="37"/>
      <c r="Z838" s="37"/>
      <c r="AA838" s="37"/>
      <c r="AB838" s="37"/>
      <c r="AC838" s="37"/>
    </row>
    <row r="839" spans="1:29" ht="15.75" customHeight="1" x14ac:dyDescent="0.2">
      <c r="A839" s="37"/>
      <c r="B839" s="37"/>
      <c r="C839" s="37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R839" s="37"/>
      <c r="S839" s="37"/>
      <c r="T839" s="37"/>
      <c r="U839" s="37"/>
      <c r="V839" s="37"/>
      <c r="W839" s="37"/>
      <c r="X839" s="37"/>
      <c r="Y839" s="37"/>
      <c r="Z839" s="37"/>
      <c r="AA839" s="37"/>
      <c r="AB839" s="37"/>
      <c r="AC839" s="37"/>
    </row>
    <row r="840" spans="1:29" ht="15.75" customHeight="1" x14ac:dyDescent="0.2">
      <c r="A840" s="37"/>
      <c r="B840" s="37"/>
      <c r="C840" s="37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  <c r="AB840" s="37"/>
      <c r="AC840" s="37"/>
    </row>
    <row r="841" spans="1:29" ht="15.75" customHeight="1" x14ac:dyDescent="0.2">
      <c r="A841" s="37"/>
      <c r="B841" s="37"/>
      <c r="C841" s="37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  <c r="AB841" s="37"/>
      <c r="AC841" s="37"/>
    </row>
    <row r="842" spans="1:29" ht="15.75" customHeight="1" x14ac:dyDescent="0.2">
      <c r="A842" s="37"/>
      <c r="B842" s="37"/>
      <c r="C842" s="37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R842" s="37"/>
      <c r="S842" s="37"/>
      <c r="T842" s="37"/>
      <c r="U842" s="37"/>
      <c r="V842" s="37"/>
      <c r="W842" s="37"/>
      <c r="X842" s="37"/>
      <c r="Y842" s="37"/>
      <c r="Z842" s="37"/>
      <c r="AA842" s="37"/>
      <c r="AB842" s="37"/>
      <c r="AC842" s="37"/>
    </row>
    <row r="843" spans="1:29" ht="15.75" customHeight="1" x14ac:dyDescent="0.2">
      <c r="A843" s="37"/>
      <c r="B843" s="37"/>
      <c r="C843" s="37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R843" s="37"/>
      <c r="S843" s="37"/>
      <c r="T843" s="37"/>
      <c r="U843" s="37"/>
      <c r="V843" s="37"/>
      <c r="W843" s="37"/>
      <c r="X843" s="37"/>
      <c r="Y843" s="37"/>
      <c r="Z843" s="37"/>
      <c r="AA843" s="37"/>
      <c r="AB843" s="37"/>
      <c r="AC843" s="37"/>
    </row>
    <row r="844" spans="1:29" ht="15.75" customHeight="1" x14ac:dyDescent="0.2">
      <c r="A844" s="37"/>
      <c r="B844" s="37"/>
      <c r="C844" s="37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R844" s="37"/>
      <c r="S844" s="37"/>
      <c r="T844" s="37"/>
      <c r="U844" s="37"/>
      <c r="V844" s="37"/>
      <c r="W844" s="37"/>
      <c r="X844" s="37"/>
      <c r="Y844" s="37"/>
      <c r="Z844" s="37"/>
      <c r="AA844" s="37"/>
      <c r="AB844" s="37"/>
      <c r="AC844" s="37"/>
    </row>
    <row r="845" spans="1:29" ht="15.75" customHeight="1" x14ac:dyDescent="0.2">
      <c r="A845" s="37"/>
      <c r="B845" s="37"/>
      <c r="C845" s="37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R845" s="37"/>
      <c r="S845" s="37"/>
      <c r="T845" s="37"/>
      <c r="U845" s="37"/>
      <c r="V845" s="37"/>
      <c r="W845" s="37"/>
      <c r="X845" s="37"/>
      <c r="Y845" s="37"/>
      <c r="Z845" s="37"/>
      <c r="AA845" s="37"/>
      <c r="AB845" s="37"/>
      <c r="AC845" s="37"/>
    </row>
    <row r="846" spans="1:29" ht="15.75" customHeight="1" x14ac:dyDescent="0.2">
      <c r="A846" s="37"/>
      <c r="B846" s="37"/>
      <c r="C846" s="37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R846" s="37"/>
      <c r="S846" s="37"/>
      <c r="T846" s="37"/>
      <c r="U846" s="37"/>
      <c r="V846" s="37"/>
      <c r="W846" s="37"/>
      <c r="X846" s="37"/>
      <c r="Y846" s="37"/>
      <c r="Z846" s="37"/>
      <c r="AA846" s="37"/>
      <c r="AB846" s="37"/>
      <c r="AC846" s="37"/>
    </row>
    <row r="847" spans="1:29" ht="15.75" customHeight="1" x14ac:dyDescent="0.2">
      <c r="A847" s="37"/>
      <c r="B847" s="37"/>
      <c r="C847" s="37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R847" s="37"/>
      <c r="S847" s="37"/>
      <c r="T847" s="37"/>
      <c r="U847" s="37"/>
      <c r="V847" s="37"/>
      <c r="W847" s="37"/>
      <c r="X847" s="37"/>
      <c r="Y847" s="37"/>
      <c r="Z847" s="37"/>
      <c r="AA847" s="37"/>
      <c r="AB847" s="37"/>
      <c r="AC847" s="37"/>
    </row>
    <row r="848" spans="1:29" ht="15.75" customHeight="1" x14ac:dyDescent="0.2">
      <c r="A848" s="37"/>
      <c r="B848" s="37"/>
      <c r="C848" s="37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R848" s="37"/>
      <c r="S848" s="37"/>
      <c r="T848" s="37"/>
      <c r="U848" s="37"/>
      <c r="V848" s="37"/>
      <c r="W848" s="37"/>
      <c r="X848" s="37"/>
      <c r="Y848" s="37"/>
      <c r="Z848" s="37"/>
      <c r="AA848" s="37"/>
      <c r="AB848" s="37"/>
      <c r="AC848" s="37"/>
    </row>
    <row r="849" spans="1:29" ht="15.75" customHeight="1" x14ac:dyDescent="0.2">
      <c r="A849" s="37"/>
      <c r="B849" s="37"/>
      <c r="C849" s="37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R849" s="37"/>
      <c r="S849" s="37"/>
      <c r="T849" s="37"/>
      <c r="U849" s="37"/>
      <c r="V849" s="37"/>
      <c r="W849" s="37"/>
      <c r="X849" s="37"/>
      <c r="Y849" s="37"/>
      <c r="Z849" s="37"/>
      <c r="AA849" s="37"/>
      <c r="AB849" s="37"/>
      <c r="AC849" s="37"/>
    </row>
    <row r="850" spans="1:29" ht="15.75" customHeight="1" x14ac:dyDescent="0.2">
      <c r="A850" s="37"/>
      <c r="B850" s="37"/>
      <c r="C850" s="37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R850" s="37"/>
      <c r="S850" s="37"/>
      <c r="T850" s="37"/>
      <c r="U850" s="37"/>
      <c r="V850" s="37"/>
      <c r="W850" s="37"/>
      <c r="X850" s="37"/>
      <c r="Y850" s="37"/>
      <c r="Z850" s="37"/>
      <c r="AA850" s="37"/>
      <c r="AB850" s="37"/>
      <c r="AC850" s="37"/>
    </row>
    <row r="851" spans="1:29" ht="15.75" customHeight="1" x14ac:dyDescent="0.2">
      <c r="A851" s="37"/>
      <c r="B851" s="37"/>
      <c r="C851" s="37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R851" s="37"/>
      <c r="S851" s="37"/>
      <c r="T851" s="37"/>
      <c r="U851" s="37"/>
      <c r="V851" s="37"/>
      <c r="W851" s="37"/>
      <c r="X851" s="37"/>
      <c r="Y851" s="37"/>
      <c r="Z851" s="37"/>
      <c r="AA851" s="37"/>
      <c r="AB851" s="37"/>
      <c r="AC851" s="37"/>
    </row>
    <row r="852" spans="1:29" ht="15.75" customHeight="1" x14ac:dyDescent="0.2">
      <c r="A852" s="37"/>
      <c r="B852" s="37"/>
      <c r="C852" s="37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R852" s="37"/>
      <c r="S852" s="37"/>
      <c r="T852" s="37"/>
      <c r="U852" s="37"/>
      <c r="V852" s="37"/>
      <c r="W852" s="37"/>
      <c r="X852" s="37"/>
      <c r="Y852" s="37"/>
      <c r="Z852" s="37"/>
      <c r="AA852" s="37"/>
      <c r="AB852" s="37"/>
      <c r="AC852" s="37"/>
    </row>
    <row r="853" spans="1:29" ht="15.75" customHeight="1" x14ac:dyDescent="0.2">
      <c r="A853" s="37"/>
      <c r="B853" s="37"/>
      <c r="C853" s="37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R853" s="37"/>
      <c r="S853" s="37"/>
      <c r="T853" s="37"/>
      <c r="U853" s="37"/>
      <c r="V853" s="37"/>
      <c r="W853" s="37"/>
      <c r="X853" s="37"/>
      <c r="Y853" s="37"/>
      <c r="Z853" s="37"/>
      <c r="AA853" s="37"/>
      <c r="AB853" s="37"/>
      <c r="AC853" s="37"/>
    </row>
    <row r="854" spans="1:29" ht="15.75" customHeight="1" x14ac:dyDescent="0.2">
      <c r="A854" s="37"/>
      <c r="B854" s="37"/>
      <c r="C854" s="37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R854" s="37"/>
      <c r="S854" s="37"/>
      <c r="T854" s="37"/>
      <c r="U854" s="37"/>
      <c r="V854" s="37"/>
      <c r="W854" s="37"/>
      <c r="X854" s="37"/>
      <c r="Y854" s="37"/>
      <c r="Z854" s="37"/>
      <c r="AA854" s="37"/>
      <c r="AB854" s="37"/>
      <c r="AC854" s="37"/>
    </row>
    <row r="855" spans="1:29" ht="15.75" customHeight="1" x14ac:dyDescent="0.2">
      <c r="A855" s="37"/>
      <c r="B855" s="37"/>
      <c r="C855" s="37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R855" s="37"/>
      <c r="S855" s="37"/>
      <c r="T855" s="37"/>
      <c r="U855" s="37"/>
      <c r="V855" s="37"/>
      <c r="W855" s="37"/>
      <c r="X855" s="37"/>
      <c r="Y855" s="37"/>
      <c r="Z855" s="37"/>
      <c r="AA855" s="37"/>
      <c r="AB855" s="37"/>
      <c r="AC855" s="37"/>
    </row>
    <row r="856" spans="1:29" ht="15.75" customHeight="1" x14ac:dyDescent="0.2">
      <c r="A856" s="37"/>
      <c r="B856" s="37"/>
      <c r="C856" s="37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R856" s="37"/>
      <c r="S856" s="37"/>
      <c r="T856" s="37"/>
      <c r="U856" s="37"/>
      <c r="V856" s="37"/>
      <c r="W856" s="37"/>
      <c r="X856" s="37"/>
      <c r="Y856" s="37"/>
      <c r="Z856" s="37"/>
      <c r="AA856" s="37"/>
      <c r="AB856" s="37"/>
      <c r="AC856" s="37"/>
    </row>
    <row r="857" spans="1:29" ht="15.75" customHeight="1" x14ac:dyDescent="0.2">
      <c r="A857" s="37"/>
      <c r="B857" s="37"/>
      <c r="C857" s="37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R857" s="37"/>
      <c r="S857" s="37"/>
      <c r="T857" s="37"/>
      <c r="U857" s="37"/>
      <c r="V857" s="37"/>
      <c r="W857" s="37"/>
      <c r="X857" s="37"/>
      <c r="Y857" s="37"/>
      <c r="Z857" s="37"/>
      <c r="AA857" s="37"/>
      <c r="AB857" s="37"/>
      <c r="AC857" s="37"/>
    </row>
    <row r="858" spans="1:29" ht="15.75" customHeight="1" x14ac:dyDescent="0.2">
      <c r="A858" s="37"/>
      <c r="B858" s="37"/>
      <c r="C858" s="37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R858" s="37"/>
      <c r="S858" s="37"/>
      <c r="T858" s="37"/>
      <c r="U858" s="37"/>
      <c r="V858" s="37"/>
      <c r="W858" s="37"/>
      <c r="X858" s="37"/>
      <c r="Y858" s="37"/>
      <c r="Z858" s="37"/>
      <c r="AA858" s="37"/>
      <c r="AB858" s="37"/>
      <c r="AC858" s="37"/>
    </row>
    <row r="859" spans="1:29" ht="15.75" customHeight="1" x14ac:dyDescent="0.2">
      <c r="A859" s="37"/>
      <c r="B859" s="37"/>
      <c r="C859" s="37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R859" s="37"/>
      <c r="S859" s="37"/>
      <c r="T859" s="37"/>
      <c r="U859" s="37"/>
      <c r="V859" s="37"/>
      <c r="W859" s="37"/>
      <c r="X859" s="37"/>
      <c r="Y859" s="37"/>
      <c r="Z859" s="37"/>
      <c r="AA859" s="37"/>
      <c r="AB859" s="37"/>
      <c r="AC859" s="37"/>
    </row>
    <row r="860" spans="1:29" ht="15.75" customHeight="1" x14ac:dyDescent="0.2">
      <c r="A860" s="37"/>
      <c r="B860" s="37"/>
      <c r="C860" s="37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R860" s="37"/>
      <c r="S860" s="37"/>
      <c r="T860" s="37"/>
      <c r="U860" s="37"/>
      <c r="V860" s="37"/>
      <c r="W860" s="37"/>
      <c r="X860" s="37"/>
      <c r="Y860" s="37"/>
      <c r="Z860" s="37"/>
      <c r="AA860" s="37"/>
      <c r="AB860" s="37"/>
      <c r="AC860" s="37"/>
    </row>
    <row r="861" spans="1:29" ht="15.75" customHeight="1" x14ac:dyDescent="0.2">
      <c r="A861" s="37"/>
      <c r="B861" s="37"/>
      <c r="C861" s="37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R861" s="37"/>
      <c r="S861" s="37"/>
      <c r="T861" s="37"/>
      <c r="U861" s="37"/>
      <c r="V861" s="37"/>
      <c r="W861" s="37"/>
      <c r="X861" s="37"/>
      <c r="Y861" s="37"/>
      <c r="Z861" s="37"/>
      <c r="AA861" s="37"/>
      <c r="AB861" s="37"/>
      <c r="AC861" s="37"/>
    </row>
    <row r="862" spans="1:29" ht="15.75" customHeight="1" x14ac:dyDescent="0.2">
      <c r="A862" s="37"/>
      <c r="B862" s="37"/>
      <c r="C862" s="37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R862" s="37"/>
      <c r="S862" s="37"/>
      <c r="T862" s="37"/>
      <c r="U862" s="37"/>
      <c r="V862" s="37"/>
      <c r="W862" s="37"/>
      <c r="X862" s="37"/>
      <c r="Y862" s="37"/>
      <c r="Z862" s="37"/>
      <c r="AA862" s="37"/>
      <c r="AB862" s="37"/>
      <c r="AC862" s="37"/>
    </row>
    <row r="863" spans="1:29" ht="15.75" customHeight="1" x14ac:dyDescent="0.2">
      <c r="A863" s="37"/>
      <c r="B863" s="37"/>
      <c r="C863" s="37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R863" s="37"/>
      <c r="S863" s="37"/>
      <c r="T863" s="37"/>
      <c r="U863" s="37"/>
      <c r="V863" s="37"/>
      <c r="W863" s="37"/>
      <c r="X863" s="37"/>
      <c r="Y863" s="37"/>
      <c r="Z863" s="37"/>
      <c r="AA863" s="37"/>
      <c r="AB863" s="37"/>
      <c r="AC863" s="37"/>
    </row>
    <row r="864" spans="1:29" ht="15.75" customHeight="1" x14ac:dyDescent="0.2">
      <c r="A864" s="37"/>
      <c r="B864" s="37"/>
      <c r="C864" s="37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R864" s="37"/>
      <c r="S864" s="37"/>
      <c r="T864" s="37"/>
      <c r="U864" s="37"/>
      <c r="V864" s="37"/>
      <c r="W864" s="37"/>
      <c r="X864" s="37"/>
      <c r="Y864" s="37"/>
      <c r="Z864" s="37"/>
      <c r="AA864" s="37"/>
      <c r="AB864" s="37"/>
      <c r="AC864" s="37"/>
    </row>
    <row r="865" spans="1:29" ht="15.75" customHeight="1" x14ac:dyDescent="0.2">
      <c r="A865" s="37"/>
      <c r="B865" s="37"/>
      <c r="C865" s="37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R865" s="37"/>
      <c r="S865" s="37"/>
      <c r="T865" s="37"/>
      <c r="U865" s="37"/>
      <c r="V865" s="37"/>
      <c r="W865" s="37"/>
      <c r="X865" s="37"/>
      <c r="Y865" s="37"/>
      <c r="Z865" s="37"/>
      <c r="AA865" s="37"/>
      <c r="AB865" s="37"/>
      <c r="AC865" s="37"/>
    </row>
    <row r="866" spans="1:29" ht="15.75" customHeight="1" x14ac:dyDescent="0.2">
      <c r="A866" s="37"/>
      <c r="B866" s="37"/>
      <c r="C866" s="37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R866" s="37"/>
      <c r="S866" s="37"/>
      <c r="T866" s="37"/>
      <c r="U866" s="37"/>
      <c r="V866" s="37"/>
      <c r="W866" s="37"/>
      <c r="X866" s="37"/>
      <c r="Y866" s="37"/>
      <c r="Z866" s="37"/>
      <c r="AA866" s="37"/>
      <c r="AB866" s="37"/>
      <c r="AC866" s="37"/>
    </row>
    <row r="867" spans="1:29" ht="15.75" customHeight="1" x14ac:dyDescent="0.2">
      <c r="A867" s="37"/>
      <c r="B867" s="37"/>
      <c r="C867" s="37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R867" s="37"/>
      <c r="S867" s="37"/>
      <c r="T867" s="37"/>
      <c r="U867" s="37"/>
      <c r="V867" s="37"/>
      <c r="W867" s="37"/>
      <c r="X867" s="37"/>
      <c r="Y867" s="37"/>
      <c r="Z867" s="37"/>
      <c r="AA867" s="37"/>
      <c r="AB867" s="37"/>
      <c r="AC867" s="37"/>
    </row>
    <row r="868" spans="1:29" ht="15.75" customHeight="1" x14ac:dyDescent="0.2">
      <c r="A868" s="37"/>
      <c r="B868" s="37"/>
      <c r="C868" s="37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R868" s="37"/>
      <c r="S868" s="37"/>
      <c r="T868" s="37"/>
      <c r="U868" s="37"/>
      <c r="V868" s="37"/>
      <c r="W868" s="37"/>
      <c r="X868" s="37"/>
      <c r="Y868" s="37"/>
      <c r="Z868" s="37"/>
      <c r="AA868" s="37"/>
      <c r="AB868" s="37"/>
      <c r="AC868" s="37"/>
    </row>
    <row r="869" spans="1:29" ht="15.75" customHeight="1" x14ac:dyDescent="0.2">
      <c r="A869" s="37"/>
      <c r="B869" s="37"/>
      <c r="C869" s="37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R869" s="37"/>
      <c r="S869" s="37"/>
      <c r="T869" s="37"/>
      <c r="U869" s="37"/>
      <c r="V869" s="37"/>
      <c r="W869" s="37"/>
      <c r="X869" s="37"/>
      <c r="Y869" s="37"/>
      <c r="Z869" s="37"/>
      <c r="AA869" s="37"/>
      <c r="AB869" s="37"/>
      <c r="AC869" s="37"/>
    </row>
    <row r="870" spans="1:29" ht="15.75" customHeight="1" x14ac:dyDescent="0.2">
      <c r="A870" s="37"/>
      <c r="B870" s="37"/>
      <c r="C870" s="37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R870" s="37"/>
      <c r="S870" s="37"/>
      <c r="T870" s="37"/>
      <c r="U870" s="37"/>
      <c r="V870" s="37"/>
      <c r="W870" s="37"/>
      <c r="X870" s="37"/>
      <c r="Y870" s="37"/>
      <c r="Z870" s="37"/>
      <c r="AA870" s="37"/>
      <c r="AB870" s="37"/>
      <c r="AC870" s="37"/>
    </row>
    <row r="871" spans="1:29" ht="15.75" customHeight="1" x14ac:dyDescent="0.2">
      <c r="A871" s="37"/>
      <c r="B871" s="37"/>
      <c r="C871" s="37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  <c r="AB871" s="37"/>
      <c r="AC871" s="37"/>
    </row>
    <row r="872" spans="1:29" ht="15.75" customHeight="1" x14ac:dyDescent="0.2">
      <c r="A872" s="37"/>
      <c r="B872" s="37"/>
      <c r="C872" s="37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R872" s="37"/>
      <c r="S872" s="37"/>
      <c r="T872" s="37"/>
      <c r="U872" s="37"/>
      <c r="V872" s="37"/>
      <c r="W872" s="37"/>
      <c r="X872" s="37"/>
      <c r="Y872" s="37"/>
      <c r="Z872" s="37"/>
      <c r="AA872" s="37"/>
      <c r="AB872" s="37"/>
      <c r="AC872" s="37"/>
    </row>
    <row r="873" spans="1:29" ht="15.75" customHeight="1" x14ac:dyDescent="0.2">
      <c r="A873" s="37"/>
      <c r="B873" s="37"/>
      <c r="C873" s="37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R873" s="37"/>
      <c r="S873" s="37"/>
      <c r="T873" s="37"/>
      <c r="U873" s="37"/>
      <c r="V873" s="37"/>
      <c r="W873" s="37"/>
      <c r="X873" s="37"/>
      <c r="Y873" s="37"/>
      <c r="Z873" s="37"/>
      <c r="AA873" s="37"/>
      <c r="AB873" s="37"/>
      <c r="AC873" s="37"/>
    </row>
    <row r="874" spans="1:29" ht="15.75" customHeight="1" x14ac:dyDescent="0.2">
      <c r="A874" s="37"/>
      <c r="B874" s="37"/>
      <c r="C874" s="37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R874" s="37"/>
      <c r="S874" s="37"/>
      <c r="T874" s="37"/>
      <c r="U874" s="37"/>
      <c r="V874" s="37"/>
      <c r="W874" s="37"/>
      <c r="X874" s="37"/>
      <c r="Y874" s="37"/>
      <c r="Z874" s="37"/>
      <c r="AA874" s="37"/>
      <c r="AB874" s="37"/>
      <c r="AC874" s="37"/>
    </row>
    <row r="875" spans="1:29" ht="15.75" customHeight="1" x14ac:dyDescent="0.2">
      <c r="A875" s="37"/>
      <c r="B875" s="37"/>
      <c r="C875" s="37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R875" s="37"/>
      <c r="S875" s="37"/>
      <c r="T875" s="37"/>
      <c r="U875" s="37"/>
      <c r="V875" s="37"/>
      <c r="W875" s="37"/>
      <c r="X875" s="37"/>
      <c r="Y875" s="37"/>
      <c r="Z875" s="37"/>
      <c r="AA875" s="37"/>
      <c r="AB875" s="37"/>
      <c r="AC875" s="37"/>
    </row>
    <row r="876" spans="1:29" ht="15.75" customHeight="1" x14ac:dyDescent="0.2">
      <c r="A876" s="37"/>
      <c r="B876" s="37"/>
      <c r="C876" s="37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R876" s="37"/>
      <c r="S876" s="37"/>
      <c r="T876" s="37"/>
      <c r="U876" s="37"/>
      <c r="V876" s="37"/>
      <c r="W876" s="37"/>
      <c r="X876" s="37"/>
      <c r="Y876" s="37"/>
      <c r="Z876" s="37"/>
      <c r="AA876" s="37"/>
      <c r="AB876" s="37"/>
      <c r="AC876" s="37"/>
    </row>
    <row r="877" spans="1:29" ht="15.75" customHeight="1" x14ac:dyDescent="0.2">
      <c r="A877" s="37"/>
      <c r="B877" s="37"/>
      <c r="C877" s="37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R877" s="37"/>
      <c r="S877" s="37"/>
      <c r="T877" s="37"/>
      <c r="U877" s="37"/>
      <c r="V877" s="37"/>
      <c r="W877" s="37"/>
      <c r="X877" s="37"/>
      <c r="Y877" s="37"/>
      <c r="Z877" s="37"/>
      <c r="AA877" s="37"/>
      <c r="AB877" s="37"/>
      <c r="AC877" s="37"/>
    </row>
    <row r="878" spans="1:29" ht="15.75" customHeight="1" x14ac:dyDescent="0.2">
      <c r="A878" s="37"/>
      <c r="B878" s="37"/>
      <c r="C878" s="37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R878" s="37"/>
      <c r="S878" s="37"/>
      <c r="T878" s="37"/>
      <c r="U878" s="37"/>
      <c r="V878" s="37"/>
      <c r="W878" s="37"/>
      <c r="X878" s="37"/>
      <c r="Y878" s="37"/>
      <c r="Z878" s="37"/>
      <c r="AA878" s="37"/>
      <c r="AB878" s="37"/>
      <c r="AC878" s="37"/>
    </row>
    <row r="879" spans="1:29" ht="15.75" customHeight="1" x14ac:dyDescent="0.2">
      <c r="A879" s="37"/>
      <c r="B879" s="37"/>
      <c r="C879" s="37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R879" s="37"/>
      <c r="S879" s="37"/>
      <c r="T879" s="37"/>
      <c r="U879" s="37"/>
      <c r="V879" s="37"/>
      <c r="W879" s="37"/>
      <c r="X879" s="37"/>
      <c r="Y879" s="37"/>
      <c r="Z879" s="37"/>
      <c r="AA879" s="37"/>
      <c r="AB879" s="37"/>
      <c r="AC879" s="37"/>
    </row>
    <row r="880" spans="1:29" ht="15.75" customHeight="1" x14ac:dyDescent="0.2">
      <c r="A880" s="37"/>
      <c r="B880" s="37"/>
      <c r="C880" s="37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R880" s="37"/>
      <c r="S880" s="37"/>
      <c r="T880" s="37"/>
      <c r="U880" s="37"/>
      <c r="V880" s="37"/>
      <c r="W880" s="37"/>
      <c r="X880" s="37"/>
      <c r="Y880" s="37"/>
      <c r="Z880" s="37"/>
      <c r="AA880" s="37"/>
      <c r="AB880" s="37"/>
      <c r="AC880" s="37"/>
    </row>
    <row r="881" spans="1:29" ht="15.75" customHeight="1" x14ac:dyDescent="0.2">
      <c r="A881" s="37"/>
      <c r="B881" s="37"/>
      <c r="C881" s="37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R881" s="37"/>
      <c r="S881" s="37"/>
      <c r="T881" s="37"/>
      <c r="U881" s="37"/>
      <c r="V881" s="37"/>
      <c r="W881" s="37"/>
      <c r="X881" s="37"/>
      <c r="Y881" s="37"/>
      <c r="Z881" s="37"/>
      <c r="AA881" s="37"/>
      <c r="AB881" s="37"/>
      <c r="AC881" s="37"/>
    </row>
    <row r="882" spans="1:29" ht="15.75" customHeight="1" x14ac:dyDescent="0.2">
      <c r="A882" s="37"/>
      <c r="B882" s="37"/>
      <c r="C882" s="37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R882" s="37"/>
      <c r="S882" s="37"/>
      <c r="T882" s="37"/>
      <c r="U882" s="37"/>
      <c r="V882" s="37"/>
      <c r="W882" s="37"/>
      <c r="X882" s="37"/>
      <c r="Y882" s="37"/>
      <c r="Z882" s="37"/>
      <c r="AA882" s="37"/>
      <c r="AB882" s="37"/>
      <c r="AC882" s="37"/>
    </row>
    <row r="883" spans="1:29" ht="15.75" customHeight="1" x14ac:dyDescent="0.2">
      <c r="A883" s="37"/>
      <c r="B883" s="37"/>
      <c r="C883" s="37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R883" s="37"/>
      <c r="S883" s="37"/>
      <c r="T883" s="37"/>
      <c r="U883" s="37"/>
      <c r="V883" s="37"/>
      <c r="W883" s="37"/>
      <c r="X883" s="37"/>
      <c r="Y883" s="37"/>
      <c r="Z883" s="37"/>
      <c r="AA883" s="37"/>
      <c r="AB883" s="37"/>
      <c r="AC883" s="37"/>
    </row>
    <row r="884" spans="1:29" ht="15.75" customHeight="1" x14ac:dyDescent="0.2">
      <c r="A884" s="37"/>
      <c r="B884" s="37"/>
      <c r="C884" s="37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R884" s="37"/>
      <c r="S884" s="37"/>
      <c r="T884" s="37"/>
      <c r="U884" s="37"/>
      <c r="V884" s="37"/>
      <c r="W884" s="37"/>
      <c r="X884" s="37"/>
      <c r="Y884" s="37"/>
      <c r="Z884" s="37"/>
      <c r="AA884" s="37"/>
      <c r="AB884" s="37"/>
      <c r="AC884" s="37"/>
    </row>
    <row r="885" spans="1:29" ht="15.75" customHeight="1" x14ac:dyDescent="0.2">
      <c r="A885" s="37"/>
      <c r="B885" s="37"/>
      <c r="C885" s="37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R885" s="37"/>
      <c r="S885" s="37"/>
      <c r="T885" s="37"/>
      <c r="U885" s="37"/>
      <c r="V885" s="37"/>
      <c r="W885" s="37"/>
      <c r="X885" s="37"/>
      <c r="Y885" s="37"/>
      <c r="Z885" s="37"/>
      <c r="AA885" s="37"/>
      <c r="AB885" s="37"/>
      <c r="AC885" s="37"/>
    </row>
    <row r="886" spans="1:29" ht="15.75" customHeight="1" x14ac:dyDescent="0.2">
      <c r="A886" s="37"/>
      <c r="B886" s="37"/>
      <c r="C886" s="37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R886" s="37"/>
      <c r="S886" s="37"/>
      <c r="T886" s="37"/>
      <c r="U886" s="37"/>
      <c r="V886" s="37"/>
      <c r="W886" s="37"/>
      <c r="X886" s="37"/>
      <c r="Y886" s="37"/>
      <c r="Z886" s="37"/>
      <c r="AA886" s="37"/>
      <c r="AB886" s="37"/>
      <c r="AC886" s="37"/>
    </row>
    <row r="887" spans="1:29" ht="15.75" customHeight="1" x14ac:dyDescent="0.2">
      <c r="A887" s="37"/>
      <c r="B887" s="37"/>
      <c r="C887" s="37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R887" s="37"/>
      <c r="S887" s="37"/>
      <c r="T887" s="37"/>
      <c r="U887" s="37"/>
      <c r="V887" s="37"/>
      <c r="W887" s="37"/>
      <c r="X887" s="37"/>
      <c r="Y887" s="37"/>
      <c r="Z887" s="37"/>
      <c r="AA887" s="37"/>
      <c r="AB887" s="37"/>
      <c r="AC887" s="37"/>
    </row>
    <row r="888" spans="1:29" ht="15.75" customHeight="1" x14ac:dyDescent="0.2">
      <c r="A888" s="37"/>
      <c r="B888" s="37"/>
      <c r="C888" s="37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R888" s="37"/>
      <c r="S888" s="37"/>
      <c r="T888" s="37"/>
      <c r="U888" s="37"/>
      <c r="V888" s="37"/>
      <c r="W888" s="37"/>
      <c r="X888" s="37"/>
      <c r="Y888" s="37"/>
      <c r="Z888" s="37"/>
      <c r="AA888" s="37"/>
      <c r="AB888" s="37"/>
      <c r="AC888" s="37"/>
    </row>
    <row r="889" spans="1:29" ht="15.75" customHeight="1" x14ac:dyDescent="0.2">
      <c r="A889" s="37"/>
      <c r="B889" s="37"/>
      <c r="C889" s="37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R889" s="37"/>
      <c r="S889" s="37"/>
      <c r="T889" s="37"/>
      <c r="U889" s="37"/>
      <c r="V889" s="37"/>
      <c r="W889" s="37"/>
      <c r="X889" s="37"/>
      <c r="Y889" s="37"/>
      <c r="Z889" s="37"/>
      <c r="AA889" s="37"/>
      <c r="AB889" s="37"/>
      <c r="AC889" s="37"/>
    </row>
    <row r="890" spans="1:29" ht="15.75" customHeight="1" x14ac:dyDescent="0.2">
      <c r="A890" s="37"/>
      <c r="B890" s="37"/>
      <c r="C890" s="37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  <c r="AB890" s="37"/>
      <c r="AC890" s="37"/>
    </row>
    <row r="891" spans="1:29" ht="15.75" customHeight="1" x14ac:dyDescent="0.2">
      <c r="A891" s="37"/>
      <c r="B891" s="37"/>
      <c r="C891" s="37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R891" s="37"/>
      <c r="S891" s="37"/>
      <c r="T891" s="37"/>
      <c r="U891" s="37"/>
      <c r="V891" s="37"/>
      <c r="W891" s="37"/>
      <c r="X891" s="37"/>
      <c r="Y891" s="37"/>
      <c r="Z891" s="37"/>
      <c r="AA891" s="37"/>
      <c r="AB891" s="37"/>
      <c r="AC891" s="37"/>
    </row>
    <row r="892" spans="1:29" ht="15.75" customHeight="1" x14ac:dyDescent="0.2">
      <c r="A892" s="37"/>
      <c r="B892" s="37"/>
      <c r="C892" s="37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  <c r="AB892" s="37"/>
      <c r="AC892" s="37"/>
    </row>
    <row r="893" spans="1:29" ht="15.75" customHeight="1" x14ac:dyDescent="0.2">
      <c r="A893" s="37"/>
      <c r="B893" s="37"/>
      <c r="C893" s="37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  <c r="AB893" s="37"/>
      <c r="AC893" s="37"/>
    </row>
    <row r="894" spans="1:29" ht="15.75" customHeight="1" x14ac:dyDescent="0.2">
      <c r="A894" s="37"/>
      <c r="B894" s="37"/>
      <c r="C894" s="37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R894" s="37"/>
      <c r="S894" s="37"/>
      <c r="T894" s="37"/>
      <c r="U894" s="37"/>
      <c r="V894" s="37"/>
      <c r="W894" s="37"/>
      <c r="X894" s="37"/>
      <c r="Y894" s="37"/>
      <c r="Z894" s="37"/>
      <c r="AA894" s="37"/>
      <c r="AB894" s="37"/>
      <c r="AC894" s="37"/>
    </row>
    <row r="895" spans="1:29" ht="15.75" customHeight="1" x14ac:dyDescent="0.2">
      <c r="A895" s="37"/>
      <c r="B895" s="37"/>
      <c r="C895" s="37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R895" s="37"/>
      <c r="S895" s="37"/>
      <c r="T895" s="37"/>
      <c r="U895" s="37"/>
      <c r="V895" s="37"/>
      <c r="W895" s="37"/>
      <c r="X895" s="37"/>
      <c r="Y895" s="37"/>
      <c r="Z895" s="37"/>
      <c r="AA895" s="37"/>
      <c r="AB895" s="37"/>
      <c r="AC895" s="37"/>
    </row>
    <row r="896" spans="1:29" ht="15.75" customHeight="1" x14ac:dyDescent="0.2">
      <c r="A896" s="37"/>
      <c r="B896" s="37"/>
      <c r="C896" s="37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R896" s="37"/>
      <c r="S896" s="37"/>
      <c r="T896" s="37"/>
      <c r="U896" s="37"/>
      <c r="V896" s="37"/>
      <c r="W896" s="37"/>
      <c r="X896" s="37"/>
      <c r="Y896" s="37"/>
      <c r="Z896" s="37"/>
      <c r="AA896" s="37"/>
      <c r="AB896" s="37"/>
      <c r="AC896" s="37"/>
    </row>
    <row r="897" spans="1:29" ht="15.75" customHeight="1" x14ac:dyDescent="0.2">
      <c r="A897" s="37"/>
      <c r="B897" s="37"/>
      <c r="C897" s="37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R897" s="37"/>
      <c r="S897" s="37"/>
      <c r="T897" s="37"/>
      <c r="U897" s="37"/>
      <c r="V897" s="37"/>
      <c r="W897" s="37"/>
      <c r="X897" s="37"/>
      <c r="Y897" s="37"/>
      <c r="Z897" s="37"/>
      <c r="AA897" s="37"/>
      <c r="AB897" s="37"/>
      <c r="AC897" s="37"/>
    </row>
    <row r="898" spans="1:29" ht="15.75" customHeight="1" x14ac:dyDescent="0.2">
      <c r="A898" s="37"/>
      <c r="B898" s="37"/>
      <c r="C898" s="37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R898" s="37"/>
      <c r="S898" s="37"/>
      <c r="T898" s="37"/>
      <c r="U898" s="37"/>
      <c r="V898" s="37"/>
      <c r="W898" s="37"/>
      <c r="X898" s="37"/>
      <c r="Y898" s="37"/>
      <c r="Z898" s="37"/>
      <c r="AA898" s="37"/>
      <c r="AB898" s="37"/>
      <c r="AC898" s="37"/>
    </row>
    <row r="899" spans="1:29" ht="15.75" customHeight="1" x14ac:dyDescent="0.2">
      <c r="A899" s="37"/>
      <c r="B899" s="37"/>
      <c r="C899" s="37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R899" s="37"/>
      <c r="S899" s="37"/>
      <c r="T899" s="37"/>
      <c r="U899" s="37"/>
      <c r="V899" s="37"/>
      <c r="W899" s="37"/>
      <c r="X899" s="37"/>
      <c r="Y899" s="37"/>
      <c r="Z899" s="37"/>
      <c r="AA899" s="37"/>
      <c r="AB899" s="37"/>
      <c r="AC899" s="37"/>
    </row>
    <row r="900" spans="1:29" ht="15.75" customHeight="1" x14ac:dyDescent="0.2">
      <c r="A900" s="37"/>
      <c r="B900" s="37"/>
      <c r="C900" s="37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  <c r="AB900" s="37"/>
      <c r="AC900" s="37"/>
    </row>
    <row r="901" spans="1:29" ht="15.75" customHeight="1" x14ac:dyDescent="0.2">
      <c r="A901" s="37"/>
      <c r="B901" s="37"/>
      <c r="C901" s="37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R901" s="37"/>
      <c r="S901" s="37"/>
      <c r="T901" s="37"/>
      <c r="U901" s="37"/>
      <c r="V901" s="37"/>
      <c r="W901" s="37"/>
      <c r="X901" s="37"/>
      <c r="Y901" s="37"/>
      <c r="Z901" s="37"/>
      <c r="AA901" s="37"/>
      <c r="AB901" s="37"/>
      <c r="AC901" s="37"/>
    </row>
    <row r="902" spans="1:29" ht="15.75" customHeight="1" x14ac:dyDescent="0.2">
      <c r="A902" s="37"/>
      <c r="B902" s="37"/>
      <c r="C902" s="37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R902" s="37"/>
      <c r="S902" s="37"/>
      <c r="T902" s="37"/>
      <c r="U902" s="37"/>
      <c r="V902" s="37"/>
      <c r="W902" s="37"/>
      <c r="X902" s="37"/>
      <c r="Y902" s="37"/>
      <c r="Z902" s="37"/>
      <c r="AA902" s="37"/>
      <c r="AB902" s="37"/>
      <c r="AC902" s="37"/>
    </row>
    <row r="903" spans="1:29" ht="15.75" customHeight="1" x14ac:dyDescent="0.2">
      <c r="A903" s="37"/>
      <c r="B903" s="37"/>
      <c r="C903" s="37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R903" s="37"/>
      <c r="S903" s="37"/>
      <c r="T903" s="37"/>
      <c r="U903" s="37"/>
      <c r="V903" s="37"/>
      <c r="W903" s="37"/>
      <c r="X903" s="37"/>
      <c r="Y903" s="37"/>
      <c r="Z903" s="37"/>
      <c r="AA903" s="37"/>
      <c r="AB903" s="37"/>
      <c r="AC903" s="37"/>
    </row>
    <row r="904" spans="1:29" ht="15.75" customHeight="1" x14ac:dyDescent="0.2">
      <c r="A904" s="37"/>
      <c r="B904" s="37"/>
      <c r="C904" s="37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R904" s="37"/>
      <c r="S904" s="37"/>
      <c r="T904" s="37"/>
      <c r="U904" s="37"/>
      <c r="V904" s="37"/>
      <c r="W904" s="37"/>
      <c r="X904" s="37"/>
      <c r="Y904" s="37"/>
      <c r="Z904" s="37"/>
      <c r="AA904" s="37"/>
      <c r="AB904" s="37"/>
      <c r="AC904" s="37"/>
    </row>
    <row r="905" spans="1:29" ht="15.75" customHeight="1" x14ac:dyDescent="0.2">
      <c r="A905" s="37"/>
      <c r="B905" s="37"/>
      <c r="C905" s="37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R905" s="37"/>
      <c r="S905" s="37"/>
      <c r="T905" s="37"/>
      <c r="U905" s="37"/>
      <c r="V905" s="37"/>
      <c r="W905" s="37"/>
      <c r="X905" s="37"/>
      <c r="Y905" s="37"/>
      <c r="Z905" s="37"/>
      <c r="AA905" s="37"/>
      <c r="AB905" s="37"/>
      <c r="AC905" s="37"/>
    </row>
    <row r="906" spans="1:29" ht="15.75" customHeight="1" x14ac:dyDescent="0.2">
      <c r="A906" s="37"/>
      <c r="B906" s="37"/>
      <c r="C906" s="37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R906" s="37"/>
      <c r="S906" s="37"/>
      <c r="T906" s="37"/>
      <c r="U906" s="37"/>
      <c r="V906" s="37"/>
      <c r="W906" s="37"/>
      <c r="X906" s="37"/>
      <c r="Y906" s="37"/>
      <c r="Z906" s="37"/>
      <c r="AA906" s="37"/>
      <c r="AB906" s="37"/>
      <c r="AC906" s="37"/>
    </row>
    <row r="907" spans="1:29" ht="15.75" customHeight="1" x14ac:dyDescent="0.2">
      <c r="A907" s="37"/>
      <c r="B907" s="37"/>
      <c r="C907" s="37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R907" s="37"/>
      <c r="S907" s="37"/>
      <c r="T907" s="37"/>
      <c r="U907" s="37"/>
      <c r="V907" s="37"/>
      <c r="W907" s="37"/>
      <c r="X907" s="37"/>
      <c r="Y907" s="37"/>
      <c r="Z907" s="37"/>
      <c r="AA907" s="37"/>
      <c r="AB907" s="37"/>
      <c r="AC907" s="37"/>
    </row>
    <row r="908" spans="1:29" ht="15.75" customHeight="1" x14ac:dyDescent="0.2">
      <c r="A908" s="37"/>
      <c r="B908" s="37"/>
      <c r="C908" s="37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R908" s="37"/>
      <c r="S908" s="37"/>
      <c r="T908" s="37"/>
      <c r="U908" s="37"/>
      <c r="V908" s="37"/>
      <c r="W908" s="37"/>
      <c r="X908" s="37"/>
      <c r="Y908" s="37"/>
      <c r="Z908" s="37"/>
      <c r="AA908" s="37"/>
      <c r="AB908" s="37"/>
      <c r="AC908" s="37"/>
    </row>
    <row r="909" spans="1:29" ht="15.75" customHeight="1" x14ac:dyDescent="0.2">
      <c r="A909" s="37"/>
      <c r="B909" s="37"/>
      <c r="C909" s="37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R909" s="37"/>
      <c r="S909" s="37"/>
      <c r="T909" s="37"/>
      <c r="U909" s="37"/>
      <c r="V909" s="37"/>
      <c r="W909" s="37"/>
      <c r="X909" s="37"/>
      <c r="Y909" s="37"/>
      <c r="Z909" s="37"/>
      <c r="AA909" s="37"/>
      <c r="AB909" s="37"/>
      <c r="AC909" s="37"/>
    </row>
    <row r="910" spans="1:29" ht="15.75" customHeight="1" x14ac:dyDescent="0.2">
      <c r="A910" s="37"/>
      <c r="B910" s="37"/>
      <c r="C910" s="37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R910" s="37"/>
      <c r="S910" s="37"/>
      <c r="T910" s="37"/>
      <c r="U910" s="37"/>
      <c r="V910" s="37"/>
      <c r="W910" s="37"/>
      <c r="X910" s="37"/>
      <c r="Y910" s="37"/>
      <c r="Z910" s="37"/>
      <c r="AA910" s="37"/>
      <c r="AB910" s="37"/>
      <c r="AC910" s="37"/>
    </row>
    <row r="911" spans="1:29" ht="15.75" customHeight="1" x14ac:dyDescent="0.2">
      <c r="A911" s="37"/>
      <c r="B911" s="37"/>
      <c r="C911" s="37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R911" s="37"/>
      <c r="S911" s="37"/>
      <c r="T911" s="37"/>
      <c r="U911" s="37"/>
      <c r="V911" s="37"/>
      <c r="W911" s="37"/>
      <c r="X911" s="37"/>
      <c r="Y911" s="37"/>
      <c r="Z911" s="37"/>
      <c r="AA911" s="37"/>
      <c r="AB911" s="37"/>
      <c r="AC911" s="37"/>
    </row>
    <row r="912" spans="1:29" ht="15.75" customHeight="1" x14ac:dyDescent="0.2">
      <c r="A912" s="37"/>
      <c r="B912" s="37"/>
      <c r="C912" s="37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R912" s="37"/>
      <c r="S912" s="37"/>
      <c r="T912" s="37"/>
      <c r="U912" s="37"/>
      <c r="V912" s="37"/>
      <c r="W912" s="37"/>
      <c r="X912" s="37"/>
      <c r="Y912" s="37"/>
      <c r="Z912" s="37"/>
      <c r="AA912" s="37"/>
      <c r="AB912" s="37"/>
      <c r="AC912" s="37"/>
    </row>
    <row r="913" spans="1:29" ht="15.75" customHeight="1" x14ac:dyDescent="0.2">
      <c r="A913" s="37"/>
      <c r="B913" s="37"/>
      <c r="C913" s="37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R913" s="37"/>
      <c r="S913" s="37"/>
      <c r="T913" s="37"/>
      <c r="U913" s="37"/>
      <c r="V913" s="37"/>
      <c r="W913" s="37"/>
      <c r="X913" s="37"/>
      <c r="Y913" s="37"/>
      <c r="Z913" s="37"/>
      <c r="AA913" s="37"/>
      <c r="AB913" s="37"/>
      <c r="AC913" s="37"/>
    </row>
    <row r="914" spans="1:29" ht="15.75" customHeight="1" x14ac:dyDescent="0.2">
      <c r="A914" s="37"/>
      <c r="B914" s="37"/>
      <c r="C914" s="37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R914" s="37"/>
      <c r="S914" s="37"/>
      <c r="T914" s="37"/>
      <c r="U914" s="37"/>
      <c r="V914" s="37"/>
      <c r="W914" s="37"/>
      <c r="X914" s="37"/>
      <c r="Y914" s="37"/>
      <c r="Z914" s="37"/>
      <c r="AA914" s="37"/>
      <c r="AB914" s="37"/>
      <c r="AC914" s="37"/>
    </row>
    <row r="915" spans="1:29" ht="15.75" customHeight="1" x14ac:dyDescent="0.2">
      <c r="A915" s="37"/>
      <c r="B915" s="37"/>
      <c r="C915" s="37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R915" s="37"/>
      <c r="S915" s="37"/>
      <c r="T915" s="37"/>
      <c r="U915" s="37"/>
      <c r="V915" s="37"/>
      <c r="W915" s="37"/>
      <c r="X915" s="37"/>
      <c r="Y915" s="37"/>
      <c r="Z915" s="37"/>
      <c r="AA915" s="37"/>
      <c r="AB915" s="37"/>
      <c r="AC915" s="37"/>
    </row>
    <row r="916" spans="1:29" ht="15.75" customHeight="1" x14ac:dyDescent="0.2">
      <c r="A916" s="37"/>
      <c r="B916" s="37"/>
      <c r="C916" s="37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R916" s="37"/>
      <c r="S916" s="37"/>
      <c r="T916" s="37"/>
      <c r="U916" s="37"/>
      <c r="V916" s="37"/>
      <c r="W916" s="37"/>
      <c r="X916" s="37"/>
      <c r="Y916" s="37"/>
      <c r="Z916" s="37"/>
      <c r="AA916" s="37"/>
      <c r="AB916" s="37"/>
      <c r="AC916" s="37"/>
    </row>
    <row r="917" spans="1:29" ht="15.75" customHeight="1" x14ac:dyDescent="0.2">
      <c r="A917" s="37"/>
      <c r="B917" s="37"/>
      <c r="C917" s="37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R917" s="37"/>
      <c r="S917" s="37"/>
      <c r="T917" s="37"/>
      <c r="U917" s="37"/>
      <c r="V917" s="37"/>
      <c r="W917" s="37"/>
      <c r="X917" s="37"/>
      <c r="Y917" s="37"/>
      <c r="Z917" s="37"/>
      <c r="AA917" s="37"/>
      <c r="AB917" s="37"/>
      <c r="AC917" s="37"/>
    </row>
    <row r="918" spans="1:29" ht="15.75" customHeight="1" x14ac:dyDescent="0.2">
      <c r="A918" s="37"/>
      <c r="B918" s="37"/>
      <c r="C918" s="37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R918" s="37"/>
      <c r="S918" s="37"/>
      <c r="T918" s="37"/>
      <c r="U918" s="37"/>
      <c r="V918" s="37"/>
      <c r="W918" s="37"/>
      <c r="X918" s="37"/>
      <c r="Y918" s="37"/>
      <c r="Z918" s="37"/>
      <c r="AA918" s="37"/>
      <c r="AB918" s="37"/>
      <c r="AC918" s="37"/>
    </row>
    <row r="919" spans="1:29" ht="15.75" customHeight="1" x14ac:dyDescent="0.2">
      <c r="A919" s="37"/>
      <c r="B919" s="37"/>
      <c r="C919" s="37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R919" s="37"/>
      <c r="S919" s="37"/>
      <c r="T919" s="37"/>
      <c r="U919" s="37"/>
      <c r="V919" s="37"/>
      <c r="W919" s="37"/>
      <c r="X919" s="37"/>
      <c r="Y919" s="37"/>
      <c r="Z919" s="37"/>
      <c r="AA919" s="37"/>
      <c r="AB919" s="37"/>
      <c r="AC919" s="37"/>
    </row>
    <row r="920" spans="1:29" ht="15.75" customHeight="1" x14ac:dyDescent="0.2">
      <c r="A920" s="37"/>
      <c r="B920" s="37"/>
      <c r="C920" s="37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R920" s="37"/>
      <c r="S920" s="37"/>
      <c r="T920" s="37"/>
      <c r="U920" s="37"/>
      <c r="V920" s="37"/>
      <c r="W920" s="37"/>
      <c r="X920" s="37"/>
      <c r="Y920" s="37"/>
      <c r="Z920" s="37"/>
      <c r="AA920" s="37"/>
      <c r="AB920" s="37"/>
      <c r="AC920" s="37"/>
    </row>
    <row r="921" spans="1:29" ht="15.75" customHeight="1" x14ac:dyDescent="0.2">
      <c r="A921" s="37"/>
      <c r="B921" s="37"/>
      <c r="C921" s="37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R921" s="37"/>
      <c r="S921" s="37"/>
      <c r="T921" s="37"/>
      <c r="U921" s="37"/>
      <c r="V921" s="37"/>
      <c r="W921" s="37"/>
      <c r="X921" s="37"/>
      <c r="Y921" s="37"/>
      <c r="Z921" s="37"/>
      <c r="AA921" s="37"/>
      <c r="AB921" s="37"/>
      <c r="AC921" s="37"/>
    </row>
    <row r="922" spans="1:29" ht="15.75" customHeight="1" x14ac:dyDescent="0.2">
      <c r="A922" s="37"/>
      <c r="B922" s="37"/>
      <c r="C922" s="37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R922" s="37"/>
      <c r="S922" s="37"/>
      <c r="T922" s="37"/>
      <c r="U922" s="37"/>
      <c r="V922" s="37"/>
      <c r="W922" s="37"/>
      <c r="X922" s="37"/>
      <c r="Y922" s="37"/>
      <c r="Z922" s="37"/>
      <c r="AA922" s="37"/>
      <c r="AB922" s="37"/>
      <c r="AC922" s="37"/>
    </row>
    <row r="923" spans="1:29" ht="15.75" customHeight="1" x14ac:dyDescent="0.2">
      <c r="A923" s="37"/>
      <c r="B923" s="37"/>
      <c r="C923" s="37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R923" s="37"/>
      <c r="S923" s="37"/>
      <c r="T923" s="37"/>
      <c r="U923" s="37"/>
      <c r="V923" s="37"/>
      <c r="W923" s="37"/>
      <c r="X923" s="37"/>
      <c r="Y923" s="37"/>
      <c r="Z923" s="37"/>
      <c r="AA923" s="37"/>
      <c r="AB923" s="37"/>
      <c r="AC923" s="37"/>
    </row>
    <row r="924" spans="1:29" ht="15.75" customHeight="1" x14ac:dyDescent="0.2">
      <c r="A924" s="37"/>
      <c r="B924" s="37"/>
      <c r="C924" s="37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R924" s="37"/>
      <c r="S924" s="37"/>
      <c r="T924" s="37"/>
      <c r="U924" s="37"/>
      <c r="V924" s="37"/>
      <c r="W924" s="37"/>
      <c r="X924" s="37"/>
      <c r="Y924" s="37"/>
      <c r="Z924" s="37"/>
      <c r="AA924" s="37"/>
      <c r="AB924" s="37"/>
      <c r="AC924" s="37"/>
    </row>
    <row r="925" spans="1:29" ht="15.75" customHeight="1" x14ac:dyDescent="0.2">
      <c r="A925" s="37"/>
      <c r="B925" s="37"/>
      <c r="C925" s="37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R925" s="37"/>
      <c r="S925" s="37"/>
      <c r="T925" s="37"/>
      <c r="U925" s="37"/>
      <c r="V925" s="37"/>
      <c r="W925" s="37"/>
      <c r="X925" s="37"/>
      <c r="Y925" s="37"/>
      <c r="Z925" s="37"/>
      <c r="AA925" s="37"/>
      <c r="AB925" s="37"/>
      <c r="AC925" s="37"/>
    </row>
    <row r="926" spans="1:29" ht="15.75" customHeight="1" x14ac:dyDescent="0.2">
      <c r="A926" s="37"/>
      <c r="B926" s="37"/>
      <c r="C926" s="37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R926" s="37"/>
      <c r="S926" s="37"/>
      <c r="T926" s="37"/>
      <c r="U926" s="37"/>
      <c r="V926" s="37"/>
      <c r="W926" s="37"/>
      <c r="X926" s="37"/>
      <c r="Y926" s="37"/>
      <c r="Z926" s="37"/>
      <c r="AA926" s="37"/>
      <c r="AB926" s="37"/>
      <c r="AC926" s="37"/>
    </row>
    <row r="927" spans="1:29" ht="15.75" customHeight="1" x14ac:dyDescent="0.2">
      <c r="A927" s="37"/>
      <c r="B927" s="37"/>
      <c r="C927" s="37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R927" s="37"/>
      <c r="S927" s="37"/>
      <c r="T927" s="37"/>
      <c r="U927" s="37"/>
      <c r="V927" s="37"/>
      <c r="W927" s="37"/>
      <c r="X927" s="37"/>
      <c r="Y927" s="37"/>
      <c r="Z927" s="37"/>
      <c r="AA927" s="37"/>
      <c r="AB927" s="37"/>
      <c r="AC927" s="37"/>
    </row>
    <row r="928" spans="1:29" ht="15.75" customHeight="1" x14ac:dyDescent="0.2">
      <c r="A928" s="37"/>
      <c r="B928" s="37"/>
      <c r="C928" s="37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R928" s="37"/>
      <c r="S928" s="37"/>
      <c r="T928" s="37"/>
      <c r="U928" s="37"/>
      <c r="V928" s="37"/>
      <c r="W928" s="37"/>
      <c r="X928" s="37"/>
      <c r="Y928" s="37"/>
      <c r="Z928" s="37"/>
      <c r="AA928" s="37"/>
      <c r="AB928" s="37"/>
      <c r="AC928" s="37"/>
    </row>
    <row r="929" spans="1:29" ht="15.75" customHeight="1" x14ac:dyDescent="0.2">
      <c r="A929" s="37"/>
      <c r="B929" s="37"/>
      <c r="C929" s="37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R929" s="37"/>
      <c r="S929" s="37"/>
      <c r="T929" s="37"/>
      <c r="U929" s="37"/>
      <c r="V929" s="37"/>
      <c r="W929" s="37"/>
      <c r="X929" s="37"/>
      <c r="Y929" s="37"/>
      <c r="Z929" s="37"/>
      <c r="AA929" s="37"/>
      <c r="AB929" s="37"/>
      <c r="AC929" s="37"/>
    </row>
    <row r="930" spans="1:29" ht="15.75" customHeight="1" x14ac:dyDescent="0.2">
      <c r="A930" s="37"/>
      <c r="B930" s="37"/>
      <c r="C930" s="37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R930" s="37"/>
      <c r="S930" s="37"/>
      <c r="T930" s="37"/>
      <c r="U930" s="37"/>
      <c r="V930" s="37"/>
      <c r="W930" s="37"/>
      <c r="X930" s="37"/>
      <c r="Y930" s="37"/>
      <c r="Z930" s="37"/>
      <c r="AA930" s="37"/>
      <c r="AB930" s="37"/>
      <c r="AC930" s="37"/>
    </row>
    <row r="931" spans="1:29" ht="15.75" customHeight="1" x14ac:dyDescent="0.2">
      <c r="A931" s="37"/>
      <c r="B931" s="37"/>
      <c r="C931" s="37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R931" s="37"/>
      <c r="S931" s="37"/>
      <c r="T931" s="37"/>
      <c r="U931" s="37"/>
      <c r="V931" s="37"/>
      <c r="W931" s="37"/>
      <c r="X931" s="37"/>
      <c r="Y931" s="37"/>
      <c r="Z931" s="37"/>
      <c r="AA931" s="37"/>
      <c r="AB931" s="37"/>
      <c r="AC931" s="37"/>
    </row>
    <row r="932" spans="1:29" ht="15.75" customHeight="1" x14ac:dyDescent="0.2">
      <c r="A932" s="37"/>
      <c r="B932" s="37"/>
      <c r="C932" s="37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R932" s="37"/>
      <c r="S932" s="37"/>
      <c r="T932" s="37"/>
      <c r="U932" s="37"/>
      <c r="V932" s="37"/>
      <c r="W932" s="37"/>
      <c r="X932" s="37"/>
      <c r="Y932" s="37"/>
      <c r="Z932" s="37"/>
      <c r="AA932" s="37"/>
      <c r="AB932" s="37"/>
      <c r="AC932" s="37"/>
    </row>
    <row r="933" spans="1:29" ht="15.75" customHeight="1" x14ac:dyDescent="0.2">
      <c r="A933" s="37"/>
      <c r="B933" s="37"/>
      <c r="C933" s="37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R933" s="37"/>
      <c r="S933" s="37"/>
      <c r="T933" s="37"/>
      <c r="U933" s="37"/>
      <c r="V933" s="37"/>
      <c r="W933" s="37"/>
      <c r="X933" s="37"/>
      <c r="Y933" s="37"/>
      <c r="Z933" s="37"/>
      <c r="AA933" s="37"/>
      <c r="AB933" s="37"/>
      <c r="AC933" s="37"/>
    </row>
    <row r="934" spans="1:29" ht="15.75" customHeight="1" x14ac:dyDescent="0.2">
      <c r="A934" s="37"/>
      <c r="B934" s="37"/>
      <c r="C934" s="37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R934" s="37"/>
      <c r="S934" s="37"/>
      <c r="T934" s="37"/>
      <c r="U934" s="37"/>
      <c r="V934" s="37"/>
      <c r="W934" s="37"/>
      <c r="X934" s="37"/>
      <c r="Y934" s="37"/>
      <c r="Z934" s="37"/>
      <c r="AA934" s="37"/>
      <c r="AB934" s="37"/>
      <c r="AC934" s="37"/>
    </row>
    <row r="935" spans="1:29" ht="15.75" customHeight="1" x14ac:dyDescent="0.2">
      <c r="A935" s="37"/>
      <c r="B935" s="37"/>
      <c r="C935" s="37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R935" s="37"/>
      <c r="S935" s="37"/>
      <c r="T935" s="37"/>
      <c r="U935" s="37"/>
      <c r="V935" s="37"/>
      <c r="W935" s="37"/>
      <c r="X935" s="37"/>
      <c r="Y935" s="37"/>
      <c r="Z935" s="37"/>
      <c r="AA935" s="37"/>
      <c r="AB935" s="37"/>
      <c r="AC935" s="37"/>
    </row>
    <row r="936" spans="1:29" ht="15.75" customHeight="1" x14ac:dyDescent="0.2">
      <c r="A936" s="37"/>
      <c r="B936" s="37"/>
      <c r="C936" s="37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R936" s="37"/>
      <c r="S936" s="37"/>
      <c r="T936" s="37"/>
      <c r="U936" s="37"/>
      <c r="V936" s="37"/>
      <c r="W936" s="37"/>
      <c r="X936" s="37"/>
      <c r="Y936" s="37"/>
      <c r="Z936" s="37"/>
      <c r="AA936" s="37"/>
      <c r="AB936" s="37"/>
      <c r="AC936" s="37"/>
    </row>
    <row r="937" spans="1:29" ht="15.75" customHeight="1" x14ac:dyDescent="0.2">
      <c r="A937" s="37"/>
      <c r="B937" s="37"/>
      <c r="C937" s="37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R937" s="37"/>
      <c r="S937" s="37"/>
      <c r="T937" s="37"/>
      <c r="U937" s="37"/>
      <c r="V937" s="37"/>
      <c r="W937" s="37"/>
      <c r="X937" s="37"/>
      <c r="Y937" s="37"/>
      <c r="Z937" s="37"/>
      <c r="AA937" s="37"/>
      <c r="AB937" s="37"/>
      <c r="AC937" s="37"/>
    </row>
    <row r="938" spans="1:29" ht="15.75" customHeight="1" x14ac:dyDescent="0.2">
      <c r="A938" s="37"/>
      <c r="B938" s="37"/>
      <c r="C938" s="37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R938" s="37"/>
      <c r="S938" s="37"/>
      <c r="T938" s="37"/>
      <c r="U938" s="37"/>
      <c r="V938" s="37"/>
      <c r="W938" s="37"/>
      <c r="X938" s="37"/>
      <c r="Y938" s="37"/>
      <c r="Z938" s="37"/>
      <c r="AA938" s="37"/>
      <c r="AB938" s="37"/>
      <c r="AC938" s="37"/>
    </row>
    <row r="939" spans="1:29" ht="15.75" customHeight="1" x14ac:dyDescent="0.2">
      <c r="A939" s="37"/>
      <c r="B939" s="37"/>
      <c r="C939" s="37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R939" s="37"/>
      <c r="S939" s="37"/>
      <c r="T939" s="37"/>
      <c r="U939" s="37"/>
      <c r="V939" s="37"/>
      <c r="W939" s="37"/>
      <c r="X939" s="37"/>
      <c r="Y939" s="37"/>
      <c r="Z939" s="37"/>
      <c r="AA939" s="37"/>
      <c r="AB939" s="37"/>
      <c r="AC939" s="37"/>
    </row>
    <row r="940" spans="1:29" ht="15.75" customHeight="1" x14ac:dyDescent="0.2">
      <c r="A940" s="37"/>
      <c r="B940" s="37"/>
      <c r="C940" s="37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R940" s="37"/>
      <c r="S940" s="37"/>
      <c r="T940" s="37"/>
      <c r="U940" s="37"/>
      <c r="V940" s="37"/>
      <c r="W940" s="37"/>
      <c r="X940" s="37"/>
      <c r="Y940" s="37"/>
      <c r="Z940" s="37"/>
      <c r="AA940" s="37"/>
      <c r="AB940" s="37"/>
      <c r="AC940" s="37"/>
    </row>
    <row r="941" spans="1:29" ht="15.75" customHeight="1" x14ac:dyDescent="0.2">
      <c r="A941" s="37"/>
      <c r="B941" s="37"/>
      <c r="C941" s="37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R941" s="37"/>
      <c r="S941" s="37"/>
      <c r="T941" s="37"/>
      <c r="U941" s="37"/>
      <c r="V941" s="37"/>
      <c r="W941" s="37"/>
      <c r="X941" s="37"/>
      <c r="Y941" s="37"/>
      <c r="Z941" s="37"/>
      <c r="AA941" s="37"/>
      <c r="AB941" s="37"/>
      <c r="AC941" s="37"/>
    </row>
    <row r="942" spans="1:29" ht="15.75" customHeight="1" x14ac:dyDescent="0.2">
      <c r="A942" s="37"/>
      <c r="B942" s="37"/>
      <c r="C942" s="37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R942" s="37"/>
      <c r="S942" s="37"/>
      <c r="T942" s="37"/>
      <c r="U942" s="37"/>
      <c r="V942" s="37"/>
      <c r="W942" s="37"/>
      <c r="X942" s="37"/>
      <c r="Y942" s="37"/>
      <c r="Z942" s="37"/>
      <c r="AA942" s="37"/>
      <c r="AB942" s="37"/>
      <c r="AC942" s="37"/>
    </row>
    <row r="943" spans="1:29" ht="15.75" customHeight="1" x14ac:dyDescent="0.2">
      <c r="A943" s="37"/>
      <c r="B943" s="37"/>
      <c r="C943" s="37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R943" s="37"/>
      <c r="S943" s="37"/>
      <c r="T943" s="37"/>
      <c r="U943" s="37"/>
      <c r="V943" s="37"/>
      <c r="W943" s="37"/>
      <c r="X943" s="37"/>
      <c r="Y943" s="37"/>
      <c r="Z943" s="37"/>
      <c r="AA943" s="37"/>
      <c r="AB943" s="37"/>
      <c r="AC943" s="37"/>
    </row>
    <row r="944" spans="1:29" ht="15.75" customHeight="1" x14ac:dyDescent="0.2">
      <c r="A944" s="37"/>
      <c r="B944" s="37"/>
      <c r="C944" s="37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R944" s="37"/>
      <c r="S944" s="37"/>
      <c r="T944" s="37"/>
      <c r="U944" s="37"/>
      <c r="V944" s="37"/>
      <c r="W944" s="37"/>
      <c r="X944" s="37"/>
      <c r="Y944" s="37"/>
      <c r="Z944" s="37"/>
      <c r="AA944" s="37"/>
      <c r="AB944" s="37"/>
      <c r="AC944" s="37"/>
    </row>
    <row r="945" spans="1:29" ht="15.75" customHeight="1" x14ac:dyDescent="0.2">
      <c r="A945" s="37"/>
      <c r="B945" s="37"/>
      <c r="C945" s="37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R945" s="37"/>
      <c r="S945" s="37"/>
      <c r="T945" s="37"/>
      <c r="U945" s="37"/>
      <c r="V945" s="37"/>
      <c r="W945" s="37"/>
      <c r="X945" s="37"/>
      <c r="Y945" s="37"/>
      <c r="Z945" s="37"/>
      <c r="AA945" s="37"/>
      <c r="AB945" s="37"/>
      <c r="AC945" s="37"/>
    </row>
    <row r="946" spans="1:29" ht="15.75" customHeight="1" x14ac:dyDescent="0.2">
      <c r="A946" s="37"/>
      <c r="B946" s="37"/>
      <c r="C946" s="37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R946" s="37"/>
      <c r="S946" s="37"/>
      <c r="T946" s="37"/>
      <c r="U946" s="37"/>
      <c r="V946" s="37"/>
      <c r="W946" s="37"/>
      <c r="X946" s="37"/>
      <c r="Y946" s="37"/>
      <c r="Z946" s="37"/>
      <c r="AA946" s="37"/>
      <c r="AB946" s="37"/>
      <c r="AC946" s="37"/>
    </row>
    <row r="947" spans="1:29" ht="15.75" customHeight="1" x14ac:dyDescent="0.2">
      <c r="A947" s="37"/>
      <c r="B947" s="37"/>
      <c r="C947" s="37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R947" s="37"/>
      <c r="S947" s="37"/>
      <c r="T947" s="37"/>
      <c r="U947" s="37"/>
      <c r="V947" s="37"/>
      <c r="W947" s="37"/>
      <c r="X947" s="37"/>
      <c r="Y947" s="37"/>
      <c r="Z947" s="37"/>
      <c r="AA947" s="37"/>
      <c r="AB947" s="37"/>
      <c r="AC947" s="37"/>
    </row>
    <row r="948" spans="1:29" ht="15.75" customHeight="1" x14ac:dyDescent="0.2">
      <c r="A948" s="37"/>
      <c r="B948" s="37"/>
      <c r="C948" s="37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R948" s="37"/>
      <c r="S948" s="37"/>
      <c r="T948" s="37"/>
      <c r="U948" s="37"/>
      <c r="V948" s="37"/>
      <c r="W948" s="37"/>
      <c r="X948" s="37"/>
      <c r="Y948" s="37"/>
      <c r="Z948" s="37"/>
      <c r="AA948" s="37"/>
      <c r="AB948" s="37"/>
      <c r="AC948" s="37"/>
    </row>
    <row r="949" spans="1:29" ht="15.75" customHeight="1" x14ac:dyDescent="0.2">
      <c r="A949" s="37"/>
      <c r="B949" s="37"/>
      <c r="C949" s="37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R949" s="37"/>
      <c r="S949" s="37"/>
      <c r="T949" s="37"/>
      <c r="U949" s="37"/>
      <c r="V949" s="37"/>
      <c r="W949" s="37"/>
      <c r="X949" s="37"/>
      <c r="Y949" s="37"/>
      <c r="Z949" s="37"/>
      <c r="AA949" s="37"/>
      <c r="AB949" s="37"/>
      <c r="AC949" s="37"/>
    </row>
    <row r="950" spans="1:29" ht="15.75" customHeight="1" x14ac:dyDescent="0.2">
      <c r="A950" s="37"/>
      <c r="B950" s="37"/>
      <c r="C950" s="37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R950" s="37"/>
      <c r="S950" s="37"/>
      <c r="T950" s="37"/>
      <c r="U950" s="37"/>
      <c r="V950" s="37"/>
      <c r="W950" s="37"/>
      <c r="X950" s="37"/>
      <c r="Y950" s="37"/>
      <c r="Z950" s="37"/>
      <c r="AA950" s="37"/>
      <c r="AB950" s="37"/>
      <c r="AC950" s="37"/>
    </row>
    <row r="951" spans="1:29" ht="15.75" customHeight="1" x14ac:dyDescent="0.2">
      <c r="A951" s="37"/>
      <c r="B951" s="37"/>
      <c r="C951" s="37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R951" s="37"/>
      <c r="S951" s="37"/>
      <c r="T951" s="37"/>
      <c r="U951" s="37"/>
      <c r="V951" s="37"/>
      <c r="W951" s="37"/>
      <c r="X951" s="37"/>
      <c r="Y951" s="37"/>
      <c r="Z951" s="37"/>
      <c r="AA951" s="37"/>
      <c r="AB951" s="37"/>
      <c r="AC951" s="37"/>
    </row>
    <row r="952" spans="1:29" ht="15.75" customHeight="1" x14ac:dyDescent="0.2">
      <c r="A952" s="37"/>
      <c r="B952" s="37"/>
      <c r="C952" s="37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R952" s="37"/>
      <c r="S952" s="37"/>
      <c r="T952" s="37"/>
      <c r="U952" s="37"/>
      <c r="V952" s="37"/>
      <c r="W952" s="37"/>
      <c r="X952" s="37"/>
      <c r="Y952" s="37"/>
      <c r="Z952" s="37"/>
      <c r="AA952" s="37"/>
      <c r="AB952" s="37"/>
      <c r="AC952" s="37"/>
    </row>
    <row r="953" spans="1:29" ht="15.75" customHeight="1" x14ac:dyDescent="0.2">
      <c r="A953" s="37"/>
      <c r="B953" s="37"/>
      <c r="C953" s="37"/>
      <c r="D953" s="37"/>
      <c r="E953" s="37"/>
      <c r="F953" s="37"/>
      <c r="G953" s="37"/>
      <c r="H953" s="37"/>
      <c r="I953" s="37"/>
      <c r="J953" s="37"/>
      <c r="K953" s="37"/>
      <c r="L953" s="37"/>
      <c r="M953" s="37"/>
      <c r="N953" s="37"/>
      <c r="O953" s="37"/>
      <c r="P953" s="37"/>
      <c r="R953" s="37"/>
      <c r="S953" s="37"/>
      <c r="T953" s="37"/>
      <c r="U953" s="37"/>
      <c r="V953" s="37"/>
      <c r="W953" s="37"/>
      <c r="X953" s="37"/>
      <c r="Y953" s="37"/>
      <c r="Z953" s="37"/>
      <c r="AA953" s="37"/>
      <c r="AB953" s="37"/>
      <c r="AC953" s="37"/>
    </row>
    <row r="954" spans="1:29" ht="15.75" customHeight="1" x14ac:dyDescent="0.2">
      <c r="A954" s="37"/>
      <c r="B954" s="37"/>
      <c r="C954" s="37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7"/>
      <c r="O954" s="37"/>
      <c r="P954" s="37"/>
      <c r="R954" s="37"/>
      <c r="S954" s="37"/>
      <c r="T954" s="37"/>
      <c r="U954" s="37"/>
      <c r="V954" s="37"/>
      <c r="W954" s="37"/>
      <c r="X954" s="37"/>
      <c r="Y954" s="37"/>
      <c r="Z954" s="37"/>
      <c r="AA954" s="37"/>
      <c r="AB954" s="37"/>
      <c r="AC954" s="37"/>
    </row>
    <row r="955" spans="1:29" ht="15.75" customHeight="1" x14ac:dyDescent="0.2">
      <c r="A955" s="37"/>
      <c r="B955" s="37"/>
      <c r="C955" s="37"/>
      <c r="D955" s="37"/>
      <c r="E955" s="37"/>
      <c r="F955" s="37"/>
      <c r="G955" s="37"/>
      <c r="H955" s="37"/>
      <c r="I955" s="37"/>
      <c r="J955" s="37"/>
      <c r="K955" s="37"/>
      <c r="L955" s="37"/>
      <c r="M955" s="37"/>
      <c r="N955" s="37"/>
      <c r="O955" s="37"/>
      <c r="P955" s="37"/>
      <c r="R955" s="37"/>
      <c r="S955" s="37"/>
      <c r="T955" s="37"/>
      <c r="U955" s="37"/>
      <c r="V955" s="37"/>
      <c r="W955" s="37"/>
      <c r="X955" s="37"/>
      <c r="Y955" s="37"/>
      <c r="Z955" s="37"/>
      <c r="AA955" s="37"/>
      <c r="AB955" s="37"/>
      <c r="AC955" s="37"/>
    </row>
    <row r="956" spans="1:29" ht="15.75" customHeight="1" x14ac:dyDescent="0.2">
      <c r="A956" s="37"/>
      <c r="B956" s="37"/>
      <c r="C956" s="37"/>
      <c r="D956" s="37"/>
      <c r="E956" s="37"/>
      <c r="F956" s="37"/>
      <c r="G956" s="37"/>
      <c r="H956" s="37"/>
      <c r="I956" s="37"/>
      <c r="J956" s="37"/>
      <c r="K956" s="37"/>
      <c r="L956" s="37"/>
      <c r="M956" s="37"/>
      <c r="N956" s="37"/>
      <c r="O956" s="37"/>
      <c r="P956" s="37"/>
      <c r="R956" s="37"/>
      <c r="S956" s="37"/>
      <c r="T956" s="37"/>
      <c r="U956" s="37"/>
      <c r="V956" s="37"/>
      <c r="W956" s="37"/>
      <c r="X956" s="37"/>
      <c r="Y956" s="37"/>
      <c r="Z956" s="37"/>
      <c r="AA956" s="37"/>
      <c r="AB956" s="37"/>
      <c r="AC956" s="37"/>
    </row>
    <row r="957" spans="1:29" ht="15.75" customHeight="1" x14ac:dyDescent="0.2">
      <c r="A957" s="37"/>
      <c r="B957" s="37"/>
      <c r="C957" s="37"/>
      <c r="D957" s="37"/>
      <c r="E957" s="37"/>
      <c r="F957" s="37"/>
      <c r="G957" s="37"/>
      <c r="H957" s="37"/>
      <c r="I957" s="37"/>
      <c r="J957" s="37"/>
      <c r="K957" s="37"/>
      <c r="L957" s="37"/>
      <c r="M957" s="37"/>
      <c r="N957" s="37"/>
      <c r="O957" s="37"/>
      <c r="P957" s="37"/>
      <c r="R957" s="37"/>
      <c r="S957" s="37"/>
      <c r="T957" s="37"/>
      <c r="U957" s="37"/>
      <c r="V957" s="37"/>
      <c r="W957" s="37"/>
      <c r="X957" s="37"/>
      <c r="Y957" s="37"/>
      <c r="Z957" s="37"/>
      <c r="AA957" s="37"/>
      <c r="AB957" s="37"/>
      <c r="AC957" s="37"/>
    </row>
    <row r="958" spans="1:29" ht="15.75" customHeight="1" x14ac:dyDescent="0.2">
      <c r="A958" s="37"/>
      <c r="B958" s="37"/>
      <c r="C958" s="37"/>
      <c r="D958" s="37"/>
      <c r="E958" s="37"/>
      <c r="F958" s="37"/>
      <c r="G958" s="37"/>
      <c r="H958" s="37"/>
      <c r="I958" s="37"/>
      <c r="J958" s="37"/>
      <c r="K958" s="37"/>
      <c r="L958" s="37"/>
      <c r="M958" s="37"/>
      <c r="N958" s="37"/>
      <c r="O958" s="37"/>
      <c r="P958" s="37"/>
      <c r="R958" s="37"/>
      <c r="S958" s="37"/>
      <c r="T958" s="37"/>
      <c r="U958" s="37"/>
      <c r="V958" s="37"/>
      <c r="W958" s="37"/>
      <c r="X958" s="37"/>
      <c r="Y958" s="37"/>
      <c r="Z958" s="37"/>
      <c r="AA958" s="37"/>
      <c r="AB958" s="37"/>
      <c r="AC958" s="37"/>
    </row>
    <row r="959" spans="1:29" ht="15.75" customHeight="1" x14ac:dyDescent="0.2">
      <c r="A959" s="37"/>
      <c r="B959" s="37"/>
      <c r="C959" s="37"/>
      <c r="D959" s="37"/>
      <c r="E959" s="37"/>
      <c r="F959" s="37"/>
      <c r="G959" s="37"/>
      <c r="H959" s="37"/>
      <c r="I959" s="37"/>
      <c r="J959" s="37"/>
      <c r="K959" s="37"/>
      <c r="L959" s="37"/>
      <c r="M959" s="37"/>
      <c r="N959" s="37"/>
      <c r="O959" s="37"/>
      <c r="P959" s="37"/>
      <c r="R959" s="37"/>
      <c r="S959" s="37"/>
      <c r="T959" s="37"/>
      <c r="U959" s="37"/>
      <c r="V959" s="37"/>
      <c r="W959" s="37"/>
      <c r="X959" s="37"/>
      <c r="Y959" s="37"/>
      <c r="Z959" s="37"/>
      <c r="AA959" s="37"/>
      <c r="AB959" s="37"/>
      <c r="AC959" s="37"/>
    </row>
    <row r="960" spans="1:29" ht="15.75" customHeight="1" x14ac:dyDescent="0.2">
      <c r="A960" s="37"/>
      <c r="B960" s="37"/>
      <c r="C960" s="37"/>
      <c r="D960" s="37"/>
      <c r="E960" s="37"/>
      <c r="F960" s="37"/>
      <c r="G960" s="37"/>
      <c r="H960" s="37"/>
      <c r="I960" s="37"/>
      <c r="J960" s="37"/>
      <c r="K960" s="37"/>
      <c r="L960" s="37"/>
      <c r="M960" s="37"/>
      <c r="N960" s="37"/>
      <c r="O960" s="37"/>
      <c r="P960" s="37"/>
      <c r="R960" s="37"/>
      <c r="S960" s="37"/>
      <c r="T960" s="37"/>
      <c r="U960" s="37"/>
      <c r="V960" s="37"/>
      <c r="W960" s="37"/>
      <c r="X960" s="37"/>
      <c r="Y960" s="37"/>
      <c r="Z960" s="37"/>
      <c r="AA960" s="37"/>
      <c r="AB960" s="37"/>
      <c r="AC960" s="37"/>
    </row>
    <row r="961" spans="1:29" ht="15.75" customHeight="1" x14ac:dyDescent="0.2">
      <c r="A961" s="37"/>
      <c r="B961" s="37"/>
      <c r="C961" s="37"/>
      <c r="D961" s="37"/>
      <c r="E961" s="37"/>
      <c r="F961" s="37"/>
      <c r="G961" s="37"/>
      <c r="H961" s="37"/>
      <c r="I961" s="37"/>
      <c r="J961" s="37"/>
      <c r="K961" s="37"/>
      <c r="L961" s="37"/>
      <c r="M961" s="37"/>
      <c r="N961" s="37"/>
      <c r="O961" s="37"/>
      <c r="P961" s="37"/>
      <c r="R961" s="37"/>
      <c r="S961" s="37"/>
      <c r="T961" s="37"/>
      <c r="U961" s="37"/>
      <c r="V961" s="37"/>
      <c r="W961" s="37"/>
      <c r="X961" s="37"/>
      <c r="Y961" s="37"/>
      <c r="Z961" s="37"/>
      <c r="AA961" s="37"/>
      <c r="AB961" s="37"/>
      <c r="AC961" s="37"/>
    </row>
    <row r="962" spans="1:29" ht="15.75" customHeight="1" x14ac:dyDescent="0.2">
      <c r="A962" s="37"/>
      <c r="B962" s="37"/>
      <c r="C962" s="37"/>
      <c r="D962" s="37"/>
      <c r="E962" s="37"/>
      <c r="F962" s="37"/>
      <c r="G962" s="37"/>
      <c r="H962" s="37"/>
      <c r="I962" s="37"/>
      <c r="J962" s="37"/>
      <c r="K962" s="37"/>
      <c r="L962" s="37"/>
      <c r="M962" s="37"/>
      <c r="N962" s="37"/>
      <c r="O962" s="37"/>
      <c r="P962" s="37"/>
      <c r="R962" s="37"/>
      <c r="S962" s="37"/>
      <c r="T962" s="37"/>
      <c r="U962" s="37"/>
      <c r="V962" s="37"/>
      <c r="W962" s="37"/>
      <c r="X962" s="37"/>
      <c r="Y962" s="37"/>
      <c r="Z962" s="37"/>
      <c r="AA962" s="37"/>
      <c r="AB962" s="37"/>
      <c r="AC962" s="37"/>
    </row>
    <row r="963" spans="1:29" ht="15.75" customHeight="1" x14ac:dyDescent="0.2">
      <c r="A963" s="37"/>
      <c r="B963" s="37"/>
      <c r="C963" s="37"/>
      <c r="D963" s="37"/>
      <c r="E963" s="37"/>
      <c r="F963" s="37"/>
      <c r="G963" s="37"/>
      <c r="H963" s="37"/>
      <c r="I963" s="37"/>
      <c r="J963" s="37"/>
      <c r="K963" s="37"/>
      <c r="L963" s="37"/>
      <c r="M963" s="37"/>
      <c r="N963" s="37"/>
      <c r="O963" s="37"/>
      <c r="P963" s="37"/>
      <c r="R963" s="37"/>
      <c r="S963" s="37"/>
      <c r="T963" s="37"/>
      <c r="U963" s="37"/>
      <c r="V963" s="37"/>
      <c r="W963" s="37"/>
      <c r="X963" s="37"/>
      <c r="Y963" s="37"/>
      <c r="Z963" s="37"/>
      <c r="AA963" s="37"/>
      <c r="AB963" s="37"/>
      <c r="AC963" s="37"/>
    </row>
    <row r="964" spans="1:29" ht="15.75" customHeight="1" x14ac:dyDescent="0.2">
      <c r="A964" s="37"/>
      <c r="B964" s="37"/>
      <c r="C964" s="37"/>
      <c r="D964" s="37"/>
      <c r="E964" s="37"/>
      <c r="F964" s="37"/>
      <c r="G964" s="37"/>
      <c r="H964" s="37"/>
      <c r="I964" s="37"/>
      <c r="J964" s="37"/>
      <c r="K964" s="37"/>
      <c r="L964" s="37"/>
      <c r="M964" s="37"/>
      <c r="N964" s="37"/>
      <c r="O964" s="37"/>
      <c r="P964" s="37"/>
      <c r="R964" s="37"/>
      <c r="S964" s="37"/>
      <c r="T964" s="37"/>
      <c r="U964" s="37"/>
      <c r="V964" s="37"/>
      <c r="W964" s="37"/>
      <c r="X964" s="37"/>
      <c r="Y964" s="37"/>
      <c r="Z964" s="37"/>
      <c r="AA964" s="37"/>
      <c r="AB964" s="37"/>
      <c r="AC964" s="37"/>
    </row>
    <row r="965" spans="1:29" ht="15.75" customHeight="1" x14ac:dyDescent="0.2">
      <c r="A965" s="37"/>
      <c r="B965" s="37"/>
      <c r="C965" s="37"/>
      <c r="D965" s="37"/>
      <c r="E965" s="37"/>
      <c r="F965" s="37"/>
      <c r="G965" s="37"/>
      <c r="H965" s="37"/>
      <c r="I965" s="37"/>
      <c r="J965" s="37"/>
      <c r="K965" s="37"/>
      <c r="L965" s="37"/>
      <c r="M965" s="37"/>
      <c r="N965" s="37"/>
      <c r="O965" s="37"/>
      <c r="P965" s="37"/>
      <c r="R965" s="37"/>
      <c r="S965" s="37"/>
      <c r="T965" s="37"/>
      <c r="U965" s="37"/>
      <c r="V965" s="37"/>
      <c r="W965" s="37"/>
      <c r="X965" s="37"/>
      <c r="Y965" s="37"/>
      <c r="Z965" s="37"/>
      <c r="AA965" s="37"/>
      <c r="AB965" s="37"/>
      <c r="AC965" s="37"/>
    </row>
    <row r="966" spans="1:29" ht="15.75" customHeight="1" x14ac:dyDescent="0.2">
      <c r="A966" s="37"/>
      <c r="B966" s="37"/>
      <c r="C966" s="37"/>
      <c r="D966" s="37"/>
      <c r="E966" s="37"/>
      <c r="F966" s="37"/>
      <c r="G966" s="37"/>
      <c r="H966" s="37"/>
      <c r="I966" s="37"/>
      <c r="J966" s="37"/>
      <c r="K966" s="37"/>
      <c r="L966" s="37"/>
      <c r="M966" s="37"/>
      <c r="N966" s="37"/>
      <c r="O966" s="37"/>
      <c r="P966" s="37"/>
      <c r="R966" s="37"/>
      <c r="S966" s="37"/>
      <c r="T966" s="37"/>
      <c r="U966" s="37"/>
      <c r="V966" s="37"/>
      <c r="W966" s="37"/>
      <c r="X966" s="37"/>
      <c r="Y966" s="37"/>
      <c r="Z966" s="37"/>
      <c r="AA966" s="37"/>
      <c r="AB966" s="37"/>
      <c r="AC966" s="37"/>
    </row>
    <row r="967" spans="1:29" ht="15.75" customHeight="1" x14ac:dyDescent="0.2">
      <c r="A967" s="37"/>
      <c r="B967" s="37"/>
      <c r="C967" s="37"/>
      <c r="D967" s="37"/>
      <c r="E967" s="37"/>
      <c r="F967" s="37"/>
      <c r="G967" s="37"/>
      <c r="H967" s="37"/>
      <c r="I967" s="37"/>
      <c r="J967" s="37"/>
      <c r="K967" s="37"/>
      <c r="L967" s="37"/>
      <c r="M967" s="37"/>
      <c r="N967" s="37"/>
      <c r="O967" s="37"/>
      <c r="P967" s="37"/>
      <c r="R967" s="37"/>
      <c r="S967" s="37"/>
      <c r="T967" s="37"/>
      <c r="U967" s="37"/>
      <c r="V967" s="37"/>
      <c r="W967" s="37"/>
      <c r="X967" s="37"/>
      <c r="Y967" s="37"/>
      <c r="Z967" s="37"/>
      <c r="AA967" s="37"/>
      <c r="AB967" s="37"/>
      <c r="AC967" s="37"/>
    </row>
    <row r="968" spans="1:29" ht="15.75" customHeight="1" x14ac:dyDescent="0.2">
      <c r="A968" s="37"/>
      <c r="B968" s="37"/>
      <c r="C968" s="37"/>
      <c r="D968" s="37"/>
      <c r="E968" s="37"/>
      <c r="F968" s="37"/>
      <c r="G968" s="37"/>
      <c r="H968" s="37"/>
      <c r="I968" s="37"/>
      <c r="J968" s="37"/>
      <c r="K968" s="37"/>
      <c r="L968" s="37"/>
      <c r="M968" s="37"/>
      <c r="N968" s="37"/>
      <c r="O968" s="37"/>
      <c r="P968" s="37"/>
      <c r="R968" s="37"/>
      <c r="S968" s="37"/>
      <c r="T968" s="37"/>
      <c r="U968" s="37"/>
      <c r="V968" s="37"/>
      <c r="W968" s="37"/>
      <c r="X968" s="37"/>
      <c r="Y968" s="37"/>
      <c r="Z968" s="37"/>
      <c r="AA968" s="37"/>
      <c r="AB968" s="37"/>
      <c r="AC968" s="37"/>
    </row>
    <row r="969" spans="1:29" ht="15.75" customHeight="1" x14ac:dyDescent="0.2">
      <c r="A969" s="37"/>
      <c r="B969" s="37"/>
      <c r="C969" s="37"/>
      <c r="D969" s="37"/>
      <c r="E969" s="37"/>
      <c r="F969" s="37"/>
      <c r="G969" s="37"/>
      <c r="H969" s="37"/>
      <c r="I969" s="37"/>
      <c r="J969" s="37"/>
      <c r="K969" s="37"/>
      <c r="L969" s="37"/>
      <c r="M969" s="37"/>
      <c r="N969" s="37"/>
      <c r="O969" s="37"/>
      <c r="P969" s="37"/>
      <c r="R969" s="37"/>
      <c r="S969" s="37"/>
      <c r="T969" s="37"/>
      <c r="U969" s="37"/>
      <c r="V969" s="37"/>
      <c r="W969" s="37"/>
      <c r="X969" s="37"/>
      <c r="Y969" s="37"/>
      <c r="Z969" s="37"/>
      <c r="AA969" s="37"/>
      <c r="AB969" s="37"/>
      <c r="AC969" s="37"/>
    </row>
    <row r="970" spans="1:29" ht="15.75" customHeight="1" x14ac:dyDescent="0.2">
      <c r="A970" s="37"/>
      <c r="B970" s="37"/>
      <c r="C970" s="37"/>
      <c r="D970" s="37"/>
      <c r="E970" s="37"/>
      <c r="F970" s="37"/>
      <c r="G970" s="37"/>
      <c r="H970" s="37"/>
      <c r="I970" s="37"/>
      <c r="J970" s="37"/>
      <c r="K970" s="37"/>
      <c r="L970" s="37"/>
      <c r="M970" s="37"/>
      <c r="N970" s="37"/>
      <c r="O970" s="37"/>
      <c r="P970" s="37"/>
      <c r="R970" s="37"/>
      <c r="S970" s="37"/>
      <c r="T970" s="37"/>
      <c r="U970" s="37"/>
      <c r="V970" s="37"/>
      <c r="W970" s="37"/>
      <c r="X970" s="37"/>
      <c r="Y970" s="37"/>
      <c r="Z970" s="37"/>
      <c r="AA970" s="37"/>
      <c r="AB970" s="37"/>
      <c r="AC970" s="37"/>
    </row>
    <row r="971" spans="1:29" ht="15.75" customHeight="1" x14ac:dyDescent="0.2">
      <c r="A971" s="37"/>
      <c r="B971" s="37"/>
      <c r="C971" s="37"/>
      <c r="D971" s="37"/>
      <c r="E971" s="37"/>
      <c r="F971" s="37"/>
      <c r="G971" s="37"/>
      <c r="H971" s="37"/>
      <c r="I971" s="37"/>
      <c r="J971" s="37"/>
      <c r="K971" s="37"/>
      <c r="L971" s="37"/>
      <c r="M971" s="37"/>
      <c r="N971" s="37"/>
      <c r="O971" s="37"/>
      <c r="P971" s="37"/>
      <c r="R971" s="37"/>
      <c r="S971" s="37"/>
      <c r="T971" s="37"/>
      <c r="U971" s="37"/>
      <c r="V971" s="37"/>
      <c r="W971" s="37"/>
      <c r="X971" s="37"/>
      <c r="Y971" s="37"/>
      <c r="Z971" s="37"/>
      <c r="AA971" s="37"/>
      <c r="AB971" s="37"/>
      <c r="AC971" s="37"/>
    </row>
    <row r="972" spans="1:29" ht="15.75" customHeight="1" x14ac:dyDescent="0.2">
      <c r="A972" s="37"/>
      <c r="B972" s="37"/>
      <c r="C972" s="37"/>
      <c r="D972" s="37"/>
      <c r="E972" s="37"/>
      <c r="F972" s="37"/>
      <c r="G972" s="37"/>
      <c r="H972" s="37"/>
      <c r="I972" s="37"/>
      <c r="J972" s="37"/>
      <c r="K972" s="37"/>
      <c r="L972" s="37"/>
      <c r="M972" s="37"/>
      <c r="N972" s="37"/>
      <c r="O972" s="37"/>
      <c r="P972" s="37"/>
      <c r="R972" s="37"/>
      <c r="S972" s="37"/>
      <c r="T972" s="37"/>
      <c r="U972" s="37"/>
      <c r="V972" s="37"/>
      <c r="W972" s="37"/>
      <c r="X972" s="37"/>
      <c r="Y972" s="37"/>
      <c r="Z972" s="37"/>
      <c r="AA972" s="37"/>
      <c r="AB972" s="37"/>
      <c r="AC972" s="37"/>
    </row>
    <row r="973" spans="1:29" ht="15.75" customHeight="1" x14ac:dyDescent="0.2">
      <c r="A973" s="37"/>
      <c r="B973" s="37"/>
      <c r="C973" s="37"/>
      <c r="D973" s="37"/>
      <c r="E973" s="37"/>
      <c r="F973" s="37"/>
      <c r="G973" s="37"/>
      <c r="H973" s="37"/>
      <c r="I973" s="37"/>
      <c r="J973" s="37"/>
      <c r="K973" s="37"/>
      <c r="L973" s="37"/>
      <c r="M973" s="37"/>
      <c r="N973" s="37"/>
      <c r="O973" s="37"/>
      <c r="P973" s="37"/>
      <c r="R973" s="37"/>
      <c r="S973" s="37"/>
      <c r="T973" s="37"/>
      <c r="U973" s="37"/>
      <c r="V973" s="37"/>
      <c r="W973" s="37"/>
      <c r="X973" s="37"/>
      <c r="Y973" s="37"/>
      <c r="Z973" s="37"/>
      <c r="AA973" s="37"/>
      <c r="AB973" s="37"/>
      <c r="AC973" s="37"/>
    </row>
    <row r="974" spans="1:29" ht="15.75" customHeight="1" x14ac:dyDescent="0.2">
      <c r="A974" s="37"/>
      <c r="B974" s="37"/>
      <c r="C974" s="37"/>
      <c r="D974" s="37"/>
      <c r="E974" s="37"/>
      <c r="F974" s="37"/>
      <c r="G974" s="37"/>
      <c r="H974" s="37"/>
      <c r="I974" s="37"/>
      <c r="J974" s="37"/>
      <c r="K974" s="37"/>
      <c r="L974" s="37"/>
      <c r="M974" s="37"/>
      <c r="N974" s="37"/>
      <c r="O974" s="37"/>
      <c r="P974" s="37"/>
      <c r="R974" s="37"/>
      <c r="S974" s="37"/>
      <c r="T974" s="37"/>
      <c r="U974" s="37"/>
      <c r="V974" s="37"/>
      <c r="W974" s="37"/>
      <c r="X974" s="37"/>
      <c r="Y974" s="37"/>
      <c r="Z974" s="37"/>
      <c r="AA974" s="37"/>
      <c r="AB974" s="37"/>
      <c r="AC974" s="37"/>
    </row>
    <row r="975" spans="1:29" ht="15.75" customHeight="1" x14ac:dyDescent="0.2">
      <c r="A975" s="37"/>
      <c r="B975" s="37"/>
      <c r="C975" s="37"/>
      <c r="D975" s="37"/>
      <c r="E975" s="37"/>
      <c r="F975" s="37"/>
      <c r="G975" s="37"/>
      <c r="H975" s="37"/>
      <c r="I975" s="37"/>
      <c r="J975" s="37"/>
      <c r="K975" s="37"/>
      <c r="L975" s="37"/>
      <c r="M975" s="37"/>
      <c r="N975" s="37"/>
      <c r="O975" s="37"/>
      <c r="P975" s="37"/>
      <c r="R975" s="37"/>
      <c r="S975" s="37"/>
      <c r="T975" s="37"/>
      <c r="U975" s="37"/>
      <c r="V975" s="37"/>
      <c r="W975" s="37"/>
      <c r="X975" s="37"/>
      <c r="Y975" s="37"/>
      <c r="Z975" s="37"/>
      <c r="AA975" s="37"/>
      <c r="AB975" s="37"/>
      <c r="AC975" s="37"/>
    </row>
    <row r="976" spans="1:29" ht="15.75" customHeight="1" x14ac:dyDescent="0.2">
      <c r="A976" s="37"/>
      <c r="B976" s="37"/>
      <c r="C976" s="37"/>
      <c r="D976" s="37"/>
      <c r="E976" s="37"/>
      <c r="F976" s="37"/>
      <c r="G976" s="37"/>
      <c r="H976" s="37"/>
      <c r="I976" s="37"/>
      <c r="J976" s="37"/>
      <c r="K976" s="37"/>
      <c r="L976" s="37"/>
      <c r="M976" s="37"/>
      <c r="N976" s="37"/>
      <c r="O976" s="37"/>
      <c r="P976" s="37"/>
      <c r="R976" s="37"/>
      <c r="S976" s="37"/>
      <c r="T976" s="37"/>
      <c r="U976" s="37"/>
      <c r="V976" s="37"/>
      <c r="W976" s="37"/>
      <c r="X976" s="37"/>
      <c r="Y976" s="37"/>
      <c r="Z976" s="37"/>
      <c r="AA976" s="37"/>
      <c r="AB976" s="37"/>
      <c r="AC976" s="37"/>
    </row>
    <row r="977" spans="1:29" ht="15.75" customHeight="1" x14ac:dyDescent="0.2">
      <c r="A977" s="37"/>
      <c r="B977" s="37"/>
      <c r="C977" s="37"/>
      <c r="D977" s="37"/>
      <c r="E977" s="37"/>
      <c r="F977" s="37"/>
      <c r="G977" s="37"/>
      <c r="H977" s="37"/>
      <c r="I977" s="37"/>
      <c r="J977" s="37"/>
      <c r="K977" s="37"/>
      <c r="L977" s="37"/>
      <c r="M977" s="37"/>
      <c r="N977" s="37"/>
      <c r="O977" s="37"/>
      <c r="P977" s="37"/>
      <c r="R977" s="37"/>
      <c r="S977" s="37"/>
      <c r="T977" s="37"/>
      <c r="U977" s="37"/>
      <c r="V977" s="37"/>
      <c r="W977" s="37"/>
      <c r="X977" s="37"/>
      <c r="Y977" s="37"/>
      <c r="Z977" s="37"/>
      <c r="AA977" s="37"/>
      <c r="AB977" s="37"/>
      <c r="AC977" s="37"/>
    </row>
    <row r="978" spans="1:29" ht="15.75" customHeight="1" x14ac:dyDescent="0.2">
      <c r="A978" s="37"/>
      <c r="B978" s="37"/>
      <c r="C978" s="37"/>
      <c r="D978" s="37"/>
      <c r="E978" s="37"/>
      <c r="F978" s="37"/>
      <c r="G978" s="37"/>
      <c r="H978" s="37"/>
      <c r="I978" s="37"/>
      <c r="J978" s="37"/>
      <c r="K978" s="37"/>
      <c r="L978" s="37"/>
      <c r="M978" s="37"/>
      <c r="N978" s="37"/>
      <c r="O978" s="37"/>
      <c r="P978" s="37"/>
      <c r="R978" s="37"/>
      <c r="S978" s="37"/>
      <c r="T978" s="37"/>
      <c r="U978" s="37"/>
      <c r="V978" s="37"/>
      <c r="W978" s="37"/>
      <c r="X978" s="37"/>
      <c r="Y978" s="37"/>
      <c r="Z978" s="37"/>
      <c r="AA978" s="37"/>
      <c r="AB978" s="37"/>
      <c r="AC978" s="37"/>
    </row>
    <row r="979" spans="1:29" ht="15.75" customHeight="1" x14ac:dyDescent="0.2">
      <c r="A979" s="37"/>
      <c r="B979" s="37"/>
      <c r="C979" s="37"/>
      <c r="D979" s="37"/>
      <c r="E979" s="37"/>
      <c r="F979" s="37"/>
      <c r="G979" s="37"/>
      <c r="H979" s="37"/>
      <c r="I979" s="37"/>
      <c r="J979" s="37"/>
      <c r="K979" s="37"/>
      <c r="L979" s="37"/>
      <c r="M979" s="37"/>
      <c r="N979" s="37"/>
      <c r="O979" s="37"/>
      <c r="P979" s="37"/>
      <c r="R979" s="37"/>
      <c r="S979" s="37"/>
      <c r="T979" s="37"/>
      <c r="U979" s="37"/>
      <c r="V979" s="37"/>
      <c r="W979" s="37"/>
      <c r="X979" s="37"/>
      <c r="Y979" s="37"/>
      <c r="Z979" s="37"/>
      <c r="AA979" s="37"/>
      <c r="AB979" s="37"/>
      <c r="AC979" s="37"/>
    </row>
    <row r="980" spans="1:29" ht="15.75" customHeight="1" x14ac:dyDescent="0.2">
      <c r="A980" s="37"/>
      <c r="B980" s="37"/>
      <c r="C980" s="37"/>
      <c r="D980" s="37"/>
      <c r="E980" s="37"/>
      <c r="F980" s="37"/>
      <c r="G980" s="37"/>
      <c r="H980" s="37"/>
      <c r="I980" s="37"/>
      <c r="J980" s="37"/>
      <c r="K980" s="37"/>
      <c r="L980" s="37"/>
      <c r="M980" s="37"/>
      <c r="N980" s="37"/>
      <c r="O980" s="37"/>
      <c r="P980" s="37"/>
      <c r="R980" s="37"/>
      <c r="S980" s="37"/>
      <c r="T980" s="37"/>
      <c r="U980" s="37"/>
      <c r="V980" s="37"/>
      <c r="W980" s="37"/>
      <c r="X980" s="37"/>
      <c r="Y980" s="37"/>
      <c r="Z980" s="37"/>
      <c r="AA980" s="37"/>
      <c r="AB980" s="37"/>
      <c r="AC980" s="37"/>
    </row>
    <row r="981" spans="1:29" ht="15.75" customHeight="1" x14ac:dyDescent="0.2">
      <c r="A981" s="37"/>
      <c r="B981" s="37"/>
      <c r="C981" s="37"/>
      <c r="D981" s="37"/>
      <c r="E981" s="37"/>
      <c r="F981" s="37"/>
      <c r="G981" s="37"/>
      <c r="H981" s="37"/>
      <c r="I981" s="37"/>
      <c r="J981" s="37"/>
      <c r="K981" s="37"/>
      <c r="L981" s="37"/>
      <c r="M981" s="37"/>
      <c r="N981" s="37"/>
      <c r="O981" s="37"/>
      <c r="P981" s="37"/>
      <c r="R981" s="37"/>
      <c r="S981" s="37"/>
      <c r="T981" s="37"/>
      <c r="U981" s="37"/>
      <c r="V981" s="37"/>
      <c r="W981" s="37"/>
      <c r="X981" s="37"/>
      <c r="Y981" s="37"/>
      <c r="Z981" s="37"/>
      <c r="AA981" s="37"/>
      <c r="AB981" s="37"/>
      <c r="AC981" s="37"/>
    </row>
    <row r="982" spans="1:29" ht="15.75" customHeight="1" x14ac:dyDescent="0.2">
      <c r="A982" s="37"/>
      <c r="B982" s="37"/>
      <c r="C982" s="37"/>
      <c r="D982" s="37"/>
      <c r="E982" s="37"/>
      <c r="F982" s="37"/>
      <c r="G982" s="37"/>
      <c r="H982" s="37"/>
      <c r="I982" s="37"/>
      <c r="J982" s="37"/>
      <c r="K982" s="37"/>
      <c r="L982" s="37"/>
      <c r="M982" s="37"/>
      <c r="N982" s="37"/>
      <c r="O982" s="37"/>
      <c r="P982" s="37"/>
      <c r="R982" s="37"/>
      <c r="S982" s="37"/>
      <c r="T982" s="37"/>
      <c r="U982" s="37"/>
      <c r="V982" s="37"/>
      <c r="W982" s="37"/>
      <c r="X982" s="37"/>
      <c r="Y982" s="37"/>
      <c r="Z982" s="37"/>
      <c r="AA982" s="37"/>
      <c r="AB982" s="37"/>
      <c r="AC982" s="37"/>
    </row>
    <row r="983" spans="1:29" ht="15.75" customHeight="1" x14ac:dyDescent="0.2">
      <c r="A983" s="37"/>
      <c r="B983" s="37"/>
      <c r="C983" s="37"/>
      <c r="D983" s="37"/>
      <c r="E983" s="37"/>
      <c r="F983" s="37"/>
      <c r="G983" s="37"/>
      <c r="H983" s="37"/>
      <c r="I983" s="37"/>
      <c r="J983" s="37"/>
      <c r="K983" s="37"/>
      <c r="L983" s="37"/>
      <c r="M983" s="37"/>
      <c r="N983" s="37"/>
      <c r="O983" s="37"/>
      <c r="P983" s="37"/>
      <c r="R983" s="37"/>
      <c r="S983" s="37"/>
      <c r="T983" s="37"/>
      <c r="U983" s="37"/>
      <c r="V983" s="37"/>
      <c r="W983" s="37"/>
      <c r="X983" s="37"/>
      <c r="Y983" s="37"/>
      <c r="Z983" s="37"/>
      <c r="AA983" s="37"/>
      <c r="AB983" s="37"/>
      <c r="AC983" s="37"/>
    </row>
    <row r="984" spans="1:29" ht="15.75" customHeight="1" x14ac:dyDescent="0.2">
      <c r="A984" s="37"/>
      <c r="B984" s="37"/>
      <c r="C984" s="37"/>
      <c r="D984" s="37"/>
      <c r="E984" s="37"/>
      <c r="F984" s="37"/>
      <c r="G984" s="37"/>
      <c r="H984" s="37"/>
      <c r="I984" s="37"/>
      <c r="J984" s="37"/>
      <c r="K984" s="37"/>
      <c r="L984" s="37"/>
      <c r="M984" s="37"/>
      <c r="N984" s="37"/>
      <c r="O984" s="37"/>
      <c r="P984" s="37"/>
      <c r="R984" s="37"/>
      <c r="S984" s="37"/>
      <c r="T984" s="37"/>
      <c r="U984" s="37"/>
      <c r="V984" s="37"/>
      <c r="W984" s="37"/>
      <c r="X984" s="37"/>
      <c r="Y984" s="37"/>
      <c r="Z984" s="37"/>
      <c r="AA984" s="37"/>
      <c r="AB984" s="37"/>
      <c r="AC984" s="37"/>
    </row>
    <row r="985" spans="1:29" ht="15.75" customHeight="1" x14ac:dyDescent="0.2">
      <c r="A985" s="37"/>
      <c r="B985" s="37"/>
      <c r="C985" s="37"/>
      <c r="D985" s="37"/>
      <c r="E985" s="37"/>
      <c r="F985" s="37"/>
      <c r="G985" s="37"/>
      <c r="H985" s="37"/>
      <c r="I985" s="37"/>
      <c r="J985" s="37"/>
      <c r="K985" s="37"/>
      <c r="L985" s="37"/>
      <c r="M985" s="37"/>
      <c r="N985" s="37"/>
      <c r="O985" s="37"/>
      <c r="P985" s="37"/>
      <c r="R985" s="37"/>
      <c r="S985" s="37"/>
      <c r="T985" s="37"/>
      <c r="U985" s="37"/>
      <c r="V985" s="37"/>
      <c r="W985" s="37"/>
      <c r="X985" s="37"/>
      <c r="Y985" s="37"/>
      <c r="Z985" s="37"/>
      <c r="AA985" s="37"/>
      <c r="AB985" s="37"/>
      <c r="AC985" s="37"/>
    </row>
    <row r="986" spans="1:29" ht="15.75" customHeight="1" x14ac:dyDescent="0.2">
      <c r="A986" s="37"/>
      <c r="B986" s="37"/>
      <c r="C986" s="37"/>
      <c r="D986" s="37"/>
      <c r="E986" s="37"/>
      <c r="F986" s="37"/>
      <c r="G986" s="37"/>
      <c r="H986" s="37"/>
      <c r="I986" s="37"/>
      <c r="J986" s="37"/>
      <c r="K986" s="37"/>
      <c r="L986" s="37"/>
      <c r="M986" s="37"/>
      <c r="N986" s="37"/>
      <c r="O986" s="37"/>
      <c r="P986" s="37"/>
      <c r="R986" s="37"/>
      <c r="S986" s="37"/>
      <c r="T986" s="37"/>
      <c r="U986" s="37"/>
      <c r="V986" s="37"/>
      <c r="W986" s="37"/>
      <c r="X986" s="37"/>
      <c r="Y986" s="37"/>
      <c r="Z986" s="37"/>
      <c r="AA986" s="37"/>
      <c r="AB986" s="37"/>
      <c r="AC986" s="37"/>
    </row>
    <row r="987" spans="1:29" ht="15.75" customHeight="1" x14ac:dyDescent="0.2">
      <c r="A987" s="37"/>
      <c r="B987" s="37"/>
      <c r="C987" s="37"/>
      <c r="D987" s="37"/>
      <c r="E987" s="37"/>
      <c r="F987" s="37"/>
      <c r="G987" s="37"/>
      <c r="H987" s="37"/>
      <c r="I987" s="37"/>
      <c r="J987" s="37"/>
      <c r="K987" s="37"/>
      <c r="L987" s="37"/>
      <c r="M987" s="37"/>
      <c r="N987" s="37"/>
      <c r="O987" s="37"/>
      <c r="P987" s="37"/>
      <c r="R987" s="37"/>
      <c r="S987" s="37"/>
      <c r="T987" s="37"/>
      <c r="U987" s="37"/>
      <c r="V987" s="37"/>
      <c r="W987" s="37"/>
      <c r="X987" s="37"/>
      <c r="Y987" s="37"/>
      <c r="Z987" s="37"/>
      <c r="AA987" s="37"/>
      <c r="AB987" s="37"/>
      <c r="AC987" s="37"/>
    </row>
    <row r="988" spans="1:29" ht="15.75" customHeight="1" x14ac:dyDescent="0.2">
      <c r="A988" s="37"/>
      <c r="B988" s="37"/>
      <c r="C988" s="37"/>
      <c r="D988" s="37"/>
      <c r="E988" s="37"/>
      <c r="F988" s="37"/>
      <c r="G988" s="37"/>
      <c r="H988" s="37"/>
      <c r="I988" s="37"/>
      <c r="J988" s="37"/>
      <c r="K988" s="37"/>
      <c r="L988" s="37"/>
      <c r="M988" s="37"/>
      <c r="N988" s="37"/>
      <c r="O988" s="37"/>
      <c r="P988" s="37"/>
      <c r="R988" s="37"/>
      <c r="S988" s="37"/>
      <c r="T988" s="37"/>
      <c r="U988" s="37"/>
      <c r="V988" s="37"/>
      <c r="W988" s="37"/>
      <c r="X988" s="37"/>
      <c r="Y988" s="37"/>
      <c r="Z988" s="37"/>
      <c r="AA988" s="37"/>
      <c r="AB988" s="37"/>
      <c r="AC988" s="37"/>
    </row>
    <row r="989" spans="1:29" ht="15.75" customHeight="1" x14ac:dyDescent="0.2">
      <c r="A989" s="37"/>
      <c r="B989" s="37"/>
      <c r="C989" s="37"/>
      <c r="D989" s="37"/>
      <c r="E989" s="37"/>
      <c r="F989" s="37"/>
      <c r="G989" s="37"/>
      <c r="H989" s="37"/>
      <c r="I989" s="37"/>
      <c r="J989" s="37"/>
      <c r="K989" s="37"/>
      <c r="L989" s="37"/>
      <c r="M989" s="37"/>
      <c r="N989" s="37"/>
      <c r="O989" s="37"/>
      <c r="P989" s="37"/>
      <c r="R989" s="37"/>
      <c r="S989" s="37"/>
      <c r="T989" s="37"/>
      <c r="U989" s="37"/>
      <c r="V989" s="37"/>
      <c r="W989" s="37"/>
      <c r="X989" s="37"/>
      <c r="Y989" s="37"/>
      <c r="Z989" s="37"/>
      <c r="AA989" s="37"/>
      <c r="AB989" s="37"/>
      <c r="AC989" s="37"/>
    </row>
    <row r="990" spans="1:29" ht="15.75" customHeight="1" x14ac:dyDescent="0.2">
      <c r="A990" s="37"/>
      <c r="B990" s="37"/>
      <c r="C990" s="37"/>
      <c r="D990" s="37"/>
      <c r="E990" s="37"/>
      <c r="F990" s="37"/>
      <c r="G990" s="37"/>
      <c r="H990" s="37"/>
      <c r="I990" s="37"/>
      <c r="J990" s="37"/>
      <c r="K990" s="37"/>
      <c r="L990" s="37"/>
      <c r="M990" s="37"/>
      <c r="N990" s="37"/>
      <c r="O990" s="37"/>
      <c r="P990" s="37"/>
      <c r="R990" s="37"/>
      <c r="S990" s="37"/>
      <c r="T990" s="37"/>
      <c r="U990" s="37"/>
      <c r="V990" s="37"/>
      <c r="W990" s="37"/>
      <c r="X990" s="37"/>
      <c r="Y990" s="37"/>
      <c r="Z990" s="37"/>
      <c r="AA990" s="37"/>
      <c r="AB990" s="37"/>
      <c r="AC990" s="37"/>
    </row>
    <row r="991" spans="1:29" ht="15.75" customHeight="1" x14ac:dyDescent="0.2">
      <c r="A991" s="37"/>
      <c r="B991" s="37"/>
      <c r="C991" s="37"/>
      <c r="D991" s="37"/>
      <c r="E991" s="37"/>
      <c r="F991" s="37"/>
      <c r="G991" s="37"/>
      <c r="H991" s="37"/>
      <c r="I991" s="37"/>
      <c r="J991" s="37"/>
      <c r="K991" s="37"/>
      <c r="L991" s="37"/>
      <c r="M991" s="37"/>
      <c r="N991" s="37"/>
      <c r="O991" s="37"/>
      <c r="P991" s="37"/>
      <c r="R991" s="37"/>
      <c r="S991" s="37"/>
      <c r="T991" s="37"/>
      <c r="U991" s="37"/>
      <c r="V991" s="37"/>
      <c r="W991" s="37"/>
      <c r="X991" s="37"/>
      <c r="Y991" s="37"/>
      <c r="Z991" s="37"/>
      <c r="AA991" s="37"/>
      <c r="AB991" s="37"/>
      <c r="AC991" s="37"/>
    </row>
    <row r="992" spans="1:29" ht="15.75" customHeight="1" x14ac:dyDescent="0.2">
      <c r="A992" s="37"/>
      <c r="B992" s="37"/>
      <c r="C992" s="37"/>
      <c r="D992" s="37"/>
      <c r="E992" s="37"/>
      <c r="F992" s="37"/>
      <c r="G992" s="37"/>
      <c r="H992" s="37"/>
      <c r="I992" s="37"/>
      <c r="J992" s="37"/>
      <c r="K992" s="37"/>
      <c r="L992" s="37"/>
      <c r="M992" s="37"/>
      <c r="N992" s="37"/>
      <c r="O992" s="37"/>
      <c r="P992" s="37"/>
      <c r="R992" s="37"/>
      <c r="S992" s="37"/>
      <c r="T992" s="37"/>
      <c r="U992" s="37"/>
      <c r="V992" s="37"/>
      <c r="W992" s="37"/>
      <c r="X992" s="37"/>
      <c r="Y992" s="37"/>
      <c r="Z992" s="37"/>
      <c r="AA992" s="37"/>
      <c r="AB992" s="37"/>
      <c r="AC992" s="37"/>
    </row>
    <row r="993" spans="1:29" ht="15.75" customHeight="1" x14ac:dyDescent="0.2">
      <c r="A993" s="37"/>
      <c r="B993" s="37"/>
      <c r="C993" s="37"/>
      <c r="D993" s="37"/>
      <c r="E993" s="37"/>
      <c r="F993" s="37"/>
      <c r="G993" s="37"/>
      <c r="H993" s="37"/>
      <c r="I993" s="37"/>
      <c r="J993" s="37"/>
      <c r="K993" s="37"/>
      <c r="L993" s="37"/>
      <c r="M993" s="37"/>
      <c r="N993" s="37"/>
      <c r="O993" s="37"/>
      <c r="P993" s="37"/>
      <c r="R993" s="37"/>
      <c r="S993" s="37"/>
      <c r="T993" s="37"/>
      <c r="U993" s="37"/>
      <c r="V993" s="37"/>
      <c r="W993" s="37"/>
      <c r="X993" s="37"/>
      <c r="Y993" s="37"/>
      <c r="Z993" s="37"/>
      <c r="AA993" s="37"/>
      <c r="AB993" s="37"/>
      <c r="AC993" s="37"/>
    </row>
    <row r="994" spans="1:29" ht="15.75" customHeight="1" x14ac:dyDescent="0.2">
      <c r="A994" s="37"/>
      <c r="B994" s="37"/>
      <c r="C994" s="37"/>
      <c r="D994" s="37"/>
      <c r="E994" s="37"/>
      <c r="F994" s="37"/>
      <c r="G994" s="37"/>
      <c r="H994" s="37"/>
      <c r="I994" s="37"/>
      <c r="J994" s="37"/>
      <c r="K994" s="37"/>
      <c r="L994" s="37"/>
      <c r="M994" s="37"/>
      <c r="N994" s="37"/>
      <c r="O994" s="37"/>
      <c r="P994" s="37"/>
      <c r="R994" s="37"/>
      <c r="S994" s="37"/>
      <c r="T994" s="37"/>
      <c r="U994" s="37"/>
      <c r="V994" s="37"/>
      <c r="W994" s="37"/>
      <c r="X994" s="37"/>
      <c r="Y994" s="37"/>
      <c r="Z994" s="37"/>
      <c r="AA994" s="37"/>
      <c r="AB994" s="37"/>
      <c r="AC994" s="37"/>
    </row>
    <row r="995" spans="1:29" ht="15.75" customHeight="1" x14ac:dyDescent="0.2">
      <c r="A995" s="37"/>
      <c r="B995" s="37"/>
      <c r="C995" s="37"/>
      <c r="D995" s="37"/>
      <c r="E995" s="37"/>
      <c r="F995" s="37"/>
      <c r="G995" s="37"/>
      <c r="H995" s="37"/>
      <c r="I995" s="37"/>
      <c r="J995" s="37"/>
      <c r="K995" s="37"/>
      <c r="L995" s="37"/>
      <c r="M995" s="37"/>
      <c r="N995" s="37"/>
      <c r="O995" s="37"/>
      <c r="P995" s="37"/>
      <c r="R995" s="37"/>
      <c r="S995" s="37"/>
      <c r="T995" s="37"/>
      <c r="U995" s="37"/>
      <c r="V995" s="37"/>
      <c r="W995" s="37"/>
      <c r="X995" s="37"/>
      <c r="Y995" s="37"/>
      <c r="Z995" s="37"/>
      <c r="AA995" s="37"/>
      <c r="AB995" s="37"/>
      <c r="AC995" s="37"/>
    </row>
    <row r="996" spans="1:29" ht="15.75" customHeight="1" x14ac:dyDescent="0.2">
      <c r="A996" s="37"/>
      <c r="B996" s="37"/>
      <c r="C996" s="37"/>
      <c r="D996" s="37"/>
      <c r="E996" s="37"/>
      <c r="F996" s="37"/>
      <c r="G996" s="37"/>
      <c r="H996" s="37"/>
      <c r="I996" s="37"/>
      <c r="J996" s="37"/>
      <c r="K996" s="37"/>
      <c r="L996" s="37"/>
      <c r="M996" s="37"/>
      <c r="N996" s="37"/>
      <c r="O996" s="37"/>
      <c r="P996" s="37"/>
      <c r="R996" s="37"/>
      <c r="S996" s="37"/>
      <c r="T996" s="37"/>
      <c r="U996" s="37"/>
      <c r="V996" s="37"/>
      <c r="W996" s="37"/>
      <c r="X996" s="37"/>
      <c r="Y996" s="37"/>
      <c r="Z996" s="37"/>
      <c r="AA996" s="37"/>
      <c r="AB996" s="37"/>
      <c r="AC996" s="37"/>
    </row>
    <row r="997" spans="1:29" ht="15.75" customHeight="1" x14ac:dyDescent="0.2">
      <c r="A997" s="37"/>
      <c r="B997" s="37"/>
      <c r="C997" s="37"/>
      <c r="D997" s="37"/>
      <c r="E997" s="37"/>
      <c r="F997" s="37"/>
      <c r="G997" s="37"/>
      <c r="H997" s="37"/>
      <c r="I997" s="37"/>
      <c r="J997" s="37"/>
      <c r="K997" s="37"/>
      <c r="L997" s="37"/>
      <c r="M997" s="37"/>
      <c r="N997" s="37"/>
      <c r="O997" s="37"/>
      <c r="P997" s="37"/>
      <c r="R997" s="37"/>
      <c r="S997" s="37"/>
      <c r="T997" s="37"/>
      <c r="U997" s="37"/>
      <c r="V997" s="37"/>
      <c r="W997" s="37"/>
      <c r="X997" s="37"/>
      <c r="Y997" s="37"/>
      <c r="Z997" s="37"/>
      <c r="AA997" s="37"/>
      <c r="AB997" s="37"/>
      <c r="AC997" s="37"/>
    </row>
    <row r="998" spans="1:29" ht="15.75" customHeight="1" x14ac:dyDescent="0.2">
      <c r="A998" s="37"/>
      <c r="B998" s="37"/>
      <c r="C998" s="37"/>
      <c r="D998" s="37"/>
      <c r="E998" s="37"/>
      <c r="F998" s="37"/>
      <c r="G998" s="37"/>
      <c r="H998" s="37"/>
      <c r="I998" s="37"/>
      <c r="J998" s="37"/>
      <c r="K998" s="37"/>
      <c r="L998" s="37"/>
      <c r="M998" s="37"/>
      <c r="N998" s="37"/>
      <c r="O998" s="37"/>
      <c r="P998" s="37"/>
      <c r="R998" s="37"/>
      <c r="S998" s="37"/>
      <c r="T998" s="37"/>
      <c r="U998" s="37"/>
      <c r="V998" s="37"/>
      <c r="W998" s="37"/>
      <c r="X998" s="37"/>
      <c r="Y998" s="37"/>
      <c r="Z998" s="37"/>
      <c r="AA998" s="37"/>
      <c r="AB998" s="37"/>
      <c r="AC998" s="37"/>
    </row>
    <row r="999" spans="1:29" ht="15.75" customHeight="1" x14ac:dyDescent="0.2">
      <c r="A999" s="37"/>
      <c r="B999" s="37"/>
      <c r="C999" s="37"/>
      <c r="D999" s="37"/>
      <c r="E999" s="37"/>
      <c r="F999" s="37"/>
      <c r="G999" s="37"/>
      <c r="H999" s="37"/>
      <c r="I999" s="37"/>
      <c r="J999" s="37"/>
      <c r="K999" s="37"/>
      <c r="L999" s="37"/>
      <c r="M999" s="37"/>
      <c r="N999" s="37"/>
      <c r="O999" s="37"/>
      <c r="P999" s="37"/>
      <c r="R999" s="37"/>
      <c r="S999" s="37"/>
      <c r="T999" s="37"/>
      <c r="U999" s="37"/>
      <c r="V999" s="37"/>
      <c r="W999" s="37"/>
      <c r="X999" s="37"/>
      <c r="Y999" s="37"/>
      <c r="Z999" s="37"/>
      <c r="AA999" s="37"/>
      <c r="AB999" s="37"/>
      <c r="AC999" s="37"/>
    </row>
    <row r="1000" spans="1:29" ht="15.75" customHeight="1" x14ac:dyDescent="0.2">
      <c r="A1000" s="37"/>
      <c r="B1000" s="37"/>
      <c r="C1000" s="37"/>
      <c r="D1000" s="37"/>
      <c r="E1000" s="37"/>
      <c r="F1000" s="37"/>
      <c r="G1000" s="37"/>
      <c r="H1000" s="37"/>
      <c r="I1000" s="37"/>
      <c r="J1000" s="37"/>
      <c r="K1000" s="37"/>
      <c r="L1000" s="37"/>
      <c r="M1000" s="37"/>
      <c r="N1000" s="37"/>
      <c r="O1000" s="37"/>
      <c r="P1000" s="37"/>
      <c r="R1000" s="37"/>
      <c r="S1000" s="37"/>
      <c r="T1000" s="37"/>
      <c r="U1000" s="37"/>
      <c r="V1000" s="37"/>
      <c r="W1000" s="37"/>
      <c r="X1000" s="37"/>
      <c r="Y1000" s="37"/>
      <c r="Z1000" s="37"/>
      <c r="AA1000" s="37"/>
      <c r="AB1000" s="37"/>
      <c r="AC1000" s="37"/>
    </row>
  </sheetData>
  <sheetProtection algorithmName="SHA-512" hashValue="9Elupe6ryG7FHYMc1WA4JtsZcewTtYl9QNVj1SkfsAlT304U4cfLoOAG3quTucOxAovzItbnrgDkjmbbYwjGIQ==" saltValue="HxjxM7ouTsIwdksUHhRr2w==" spinCount="100000" sheet="1" objects="1" scenarios="1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Fishfinder tool</vt:lpstr>
      <vt:lpstr>Other</vt:lpstr>
      <vt:lpstr>Tool-data</vt:lpstr>
      <vt:lpstr>'Tool-data'!Reversed_and_Sorted_Voltage_to_State_of_Charge_Table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daan kik</cp:lastModifiedBy>
  <dcterms:created xsi:type="dcterms:W3CDTF">2022-10-19T10:07:07Z</dcterms:created>
  <dcterms:modified xsi:type="dcterms:W3CDTF">2025-02-12T09:04:28Z</dcterms:modified>
</cp:coreProperties>
</file>